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U:\DAkkS\196\checkout\"/>
    </mc:Choice>
  </mc:AlternateContent>
  <bookViews>
    <workbookView xWindow="0" yWindow="0" windowWidth="24000" windowHeight="9735" tabRatio="758"/>
  </bookViews>
  <sheets>
    <sheet name="Deckblatt - Zusammenfassung" sheetId="1" r:id="rId1"/>
    <sheet name="Honorar" sheetId="11" r:id="rId2"/>
    <sheet name="Honorar Reisezeit Wartezeit" sheetId="6" r:id="rId3"/>
    <sheet name="Reisekosten" sheetId="7" r:id="rId4"/>
    <sheet name="Reisekosten 16- 5" sheetId="16" state="hidden" r:id="rId5"/>
    <sheet name="Stundenzettel Begutachtung" sheetId="15" r:id="rId6"/>
    <sheet name="Hinweise zum Ausfüllen" sheetId="14" r:id="rId7"/>
    <sheet name="Tabelle3" sheetId="17" state="hidden" r:id="rId8"/>
    <sheet name="Tabelle1" sheetId="9" state="hidden" r:id="rId9"/>
  </sheets>
  <externalReferences>
    <externalReference r:id="rId10"/>
    <externalReference r:id="rId11"/>
  </externalReferences>
  <definedNames>
    <definedName name="Arbeitsschritte" localSheetId="6">[1]Tabelle1!$E$1:$E$7</definedName>
    <definedName name="Arbeitsschritte" localSheetId="5">[2]Tabelle1!$E$1:$E$7</definedName>
    <definedName name="Arbeitsschritte">Tabelle1!$E$1:$E$6</definedName>
    <definedName name="_xlnm.Print_Area" localSheetId="0">'Deckblatt - Zusammenfassung'!$A$1:$H$49</definedName>
    <definedName name="_xlnm.Print_Area" localSheetId="6">'Hinweise zum Ausfüllen'!$B$2:$E$86</definedName>
    <definedName name="_xlnm.Print_Area" localSheetId="2">'Honorar Reisezeit Wartezeit'!$A$1:$H$35</definedName>
    <definedName name="_xlnm.Print_Area" localSheetId="3">Reisekosten!$A$1:$H$53</definedName>
    <definedName name="_xlnm.Print_Area" localSheetId="4">'Reisekosten 16- 5'!$A$1:$H$53</definedName>
    <definedName name="_xlnm.Print_Area" localSheetId="5">'Stundenzettel Begutachtung'!$A$1:$H$43</definedName>
    <definedName name="Rechnungstyp">Tabelle1!$E$10:$E$12</definedName>
    <definedName name="Reiseabschnitt">'Honorar Reisezeit Wartezeit'!$H$15:$H$25</definedName>
    <definedName name="Reiseabschnitte" localSheetId="6">[1]Tabelle1!$A$1:$A$5</definedName>
    <definedName name="Reiseabschnitte" localSheetId="5">[2]Tabelle1!$A$1:$A$5</definedName>
    <definedName name="Reiseabschnitte">Tabelle1!$A$1:$A$5</definedName>
  </definedNames>
  <calcPr calcId="152511" calcMode="manual"/>
</workbook>
</file>

<file path=xl/calcChain.xml><?xml version="1.0" encoding="utf-8"?>
<calcChain xmlns="http://schemas.openxmlformats.org/spreadsheetml/2006/main">
  <c r="G16" i="6" l="1"/>
  <c r="G17" i="6"/>
  <c r="G18" i="6"/>
  <c r="G19" i="6"/>
  <c r="G20" i="6"/>
  <c r="G21" i="6"/>
  <c r="G22" i="6"/>
  <c r="G23" i="6"/>
  <c r="G24" i="6"/>
  <c r="G25" i="6"/>
  <c r="G15" i="6"/>
  <c r="A20" i="9" l="1"/>
  <c r="B19" i="9"/>
  <c r="A18" i="9"/>
  <c r="A17" i="9"/>
  <c r="D27" i="9" l="1"/>
  <c r="A23" i="9"/>
  <c r="A19" i="9" l="1"/>
  <c r="D24" i="9"/>
  <c r="D26" i="9"/>
  <c r="F29" i="1" l="1"/>
  <c r="F28" i="1"/>
  <c r="F27" i="1"/>
  <c r="F26" i="1"/>
  <c r="F25" i="1"/>
  <c r="F42" i="16" l="1"/>
  <c r="G42" i="16" s="1"/>
  <c r="G40" i="16"/>
  <c r="G39" i="16"/>
  <c r="G36" i="16"/>
  <c r="G35" i="16"/>
  <c r="G34" i="16"/>
  <c r="G33" i="16"/>
  <c r="G32" i="16"/>
  <c r="G31" i="16"/>
  <c r="G30" i="16"/>
  <c r="G29" i="16"/>
  <c r="G28" i="16"/>
  <c r="G27" i="16"/>
  <c r="G26" i="16"/>
  <c r="G25" i="16"/>
  <c r="G24" i="16"/>
  <c r="F23" i="16"/>
  <c r="G23" i="16" s="1"/>
  <c r="B11" i="16"/>
  <c r="C10" i="16"/>
  <c r="B10" i="16"/>
  <c r="B9" i="16"/>
  <c r="E6" i="16"/>
  <c r="B6" i="16"/>
  <c r="E5" i="16"/>
  <c r="C5" i="16"/>
  <c r="B5" i="16"/>
  <c r="E4" i="16"/>
  <c r="C4" i="16"/>
  <c r="B4" i="16"/>
  <c r="G45" i="16" l="1"/>
  <c r="D22" i="1"/>
  <c r="E42" i="1" s="1"/>
  <c r="B22" i="1"/>
  <c r="G40" i="7" l="1"/>
  <c r="G39" i="7"/>
  <c r="G26" i="7" l="1"/>
  <c r="F47" i="11"/>
  <c r="F50" i="11" l="1"/>
  <c r="E29" i="1" s="1"/>
  <c r="F49" i="11"/>
  <c r="E28" i="1" s="1"/>
  <c r="F48" i="11"/>
  <c r="E26" i="1" s="1"/>
  <c r="F46" i="11"/>
  <c r="E25" i="1" s="1"/>
  <c r="F23" i="7" l="1"/>
  <c r="G24" i="7" l="1"/>
  <c r="F42" i="7" l="1"/>
  <c r="G42" i="7" s="1"/>
  <c r="G27" i="7"/>
  <c r="G29" i="7"/>
  <c r="G31" i="7"/>
  <c r="G33" i="7"/>
  <c r="G28" i="7"/>
  <c r="G25" i="7"/>
  <c r="G30" i="7"/>
  <c r="G32" i="7"/>
  <c r="G34" i="7"/>
  <c r="G35" i="7"/>
  <c r="G36" i="7"/>
  <c r="F16" i="6" l="1"/>
  <c r="F17" i="6"/>
  <c r="F18" i="6"/>
  <c r="F19" i="6"/>
  <c r="F20" i="6"/>
  <c r="F21" i="6"/>
  <c r="F22" i="6"/>
  <c r="F23" i="6"/>
  <c r="F24" i="6"/>
  <c r="F25" i="6"/>
  <c r="F16" i="15" l="1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D30" i="1" l="1"/>
  <c r="D29" i="1"/>
  <c r="D28" i="1"/>
  <c r="H48" i="11"/>
  <c r="H46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17" i="11"/>
  <c r="D25" i="1" l="1"/>
  <c r="H50" i="11"/>
  <c r="D26" i="1"/>
  <c r="F53" i="11"/>
  <c r="H49" i="11"/>
  <c r="H47" i="11"/>
  <c r="F15" i="6"/>
  <c r="F6" i="15"/>
  <c r="F5" i="15"/>
  <c r="F4" i="15"/>
  <c r="B6" i="15"/>
  <c r="D5" i="15"/>
  <c r="B5" i="15"/>
  <c r="D4" i="15"/>
  <c r="B4" i="15"/>
  <c r="G6" i="11"/>
  <c r="F6" i="6"/>
  <c r="E6" i="7"/>
  <c r="B6" i="7"/>
  <c r="E5" i="7"/>
  <c r="C5" i="7"/>
  <c r="B5" i="7"/>
  <c r="E4" i="7"/>
  <c r="C4" i="7"/>
  <c r="B4" i="7"/>
  <c r="B6" i="6"/>
  <c r="F5" i="6"/>
  <c r="C5" i="6"/>
  <c r="B5" i="6"/>
  <c r="F4" i="6"/>
  <c r="C4" i="6"/>
  <c r="B4" i="6"/>
  <c r="G5" i="11"/>
  <c r="G4" i="11"/>
  <c r="D5" i="11"/>
  <c r="D4" i="11"/>
  <c r="B6" i="11"/>
  <c r="B5" i="11"/>
  <c r="B4" i="11"/>
  <c r="G27" i="6" l="1"/>
  <c r="E27" i="1" s="1"/>
  <c r="F15" i="15"/>
  <c r="F37" i="15" s="1"/>
  <c r="B7" i="15" l="1"/>
  <c r="B7" i="6"/>
  <c r="A7" i="6" l="1"/>
  <c r="A7" i="11"/>
  <c r="B7" i="11"/>
  <c r="B10" i="15" l="1"/>
  <c r="B9" i="15"/>
  <c r="B11" i="7" l="1"/>
  <c r="C10" i="7"/>
  <c r="B10" i="7"/>
  <c r="B9" i="7"/>
  <c r="B11" i="6"/>
  <c r="E10" i="6"/>
  <c r="B10" i="6"/>
  <c r="B9" i="6"/>
  <c r="B11" i="11"/>
  <c r="E10" i="11"/>
  <c r="B10" i="11"/>
  <c r="B9" i="11"/>
  <c r="G28" i="1" l="1"/>
  <c r="G29" i="1" l="1"/>
  <c r="G26" i="1"/>
  <c r="H27" i="6"/>
  <c r="G23" i="7"/>
  <c r="G45" i="7" s="1"/>
  <c r="G34" i="1" s="1"/>
  <c r="G40" i="1" l="1"/>
  <c r="G25" i="1" l="1"/>
  <c r="H53" i="11"/>
  <c r="G27" i="1"/>
  <c r="D27" i="1"/>
  <c r="G39" i="1" l="1"/>
  <c r="G41" i="1" s="1"/>
  <c r="F42" i="1" s="1"/>
  <c r="F43" i="1" s="1"/>
</calcChain>
</file>

<file path=xl/sharedStrings.xml><?xml version="1.0" encoding="utf-8"?>
<sst xmlns="http://schemas.openxmlformats.org/spreadsheetml/2006/main" count="326" uniqueCount="189">
  <si>
    <t>KOPFDATEN</t>
  </si>
  <si>
    <t>Deutsche Akkreditierungsstelle GmbH</t>
  </si>
  <si>
    <t>Spittelmarkt 10</t>
  </si>
  <si>
    <t>10117 Berlin</t>
  </si>
  <si>
    <t>Strasse</t>
  </si>
  <si>
    <t>PLZ Ort</t>
  </si>
  <si>
    <t>Steuernummer/UStID</t>
  </si>
  <si>
    <t>IBAN</t>
  </si>
  <si>
    <t>BIC</t>
  </si>
  <si>
    <t>Bank</t>
  </si>
  <si>
    <t>Rechnungsdaten</t>
  </si>
  <si>
    <t>Rechnungsnummer</t>
  </si>
  <si>
    <t>Datum</t>
  </si>
  <si>
    <t>Beginn</t>
  </si>
  <si>
    <t>Ende</t>
  </si>
  <si>
    <t>Nettobetrag</t>
  </si>
  <si>
    <t>Anreise</t>
  </si>
  <si>
    <t>Abreise</t>
  </si>
  <si>
    <t>Fahrtkosten</t>
  </si>
  <si>
    <t>Kennzeichen</t>
  </si>
  <si>
    <t>Strecke in km</t>
  </si>
  <si>
    <t>Satz</t>
  </si>
  <si>
    <t>Bruttobetrag</t>
  </si>
  <si>
    <t>Übernachtung</t>
  </si>
  <si>
    <t>Übernachtung lt. Beleg</t>
  </si>
  <si>
    <t>Frühstück</t>
  </si>
  <si>
    <t>Summe Nebenkosten netto</t>
  </si>
  <si>
    <t>MwSt</t>
  </si>
  <si>
    <t>Gesamtsumme brutto</t>
  </si>
  <si>
    <t>Bemerkungen</t>
  </si>
  <si>
    <t>Prüfvermerk</t>
  </si>
  <si>
    <t xml:space="preserve"> </t>
  </si>
  <si>
    <t>Stunden</t>
  </si>
  <si>
    <t>Gesamtsumme netto</t>
  </si>
  <si>
    <t>Name, Vorname, Titel/ Firma</t>
  </si>
  <si>
    <t>Zielort/e, Land</t>
  </si>
  <si>
    <t>Land Kennz.</t>
  </si>
  <si>
    <t>Reisedaten</t>
  </si>
  <si>
    <t>Korrekturbeleg</t>
  </si>
  <si>
    <t>Sonstiges (0% MwSt)</t>
  </si>
  <si>
    <t>Sonstiges (7% MwSt)</t>
  </si>
  <si>
    <t>Sonstiges (19% MwSt)</t>
  </si>
  <si>
    <t>Aktenzeichen</t>
  </si>
  <si>
    <t>Bemerkung</t>
  </si>
  <si>
    <t>Bestätigung durch Konformitätsbewertungsstelle</t>
  </si>
  <si>
    <t>Unterschrift</t>
  </si>
  <si>
    <t>Gesamtzeit Begutachtung</t>
  </si>
  <si>
    <t xml:space="preserve">Honorare aus: </t>
  </si>
  <si>
    <t>Nebenkosten</t>
  </si>
  <si>
    <t>Summe Honorare netto</t>
  </si>
  <si>
    <t>Name der KBS</t>
  </si>
  <si>
    <t>Leistungszeitraum</t>
  </si>
  <si>
    <t>Reiseabschnitt</t>
  </si>
  <si>
    <t>1-Tages-Reise</t>
  </si>
  <si>
    <t>Mehrtagesreise</t>
  </si>
  <si>
    <t>Uhrzeit</t>
  </si>
  <si>
    <t>PKW</t>
  </si>
  <si>
    <t>Vorbereitung</t>
  </si>
  <si>
    <t>Begutachtung</t>
  </si>
  <si>
    <t>Wartezeit</t>
  </si>
  <si>
    <t>Dokumentenprüfung</t>
  </si>
  <si>
    <t>Arbeitsschritte</t>
  </si>
  <si>
    <t>Gesamtzeit</t>
  </si>
  <si>
    <t>Vor-Ort-Beobachtung</t>
  </si>
  <si>
    <t>Weiterreise 1</t>
  </si>
  <si>
    <t>Weiterreise 2</t>
  </si>
  <si>
    <t>Weiterreise 3</t>
  </si>
  <si>
    <t>Reisekosten</t>
  </si>
  <si>
    <t>Absender/in</t>
  </si>
  <si>
    <t>Kontoinhaber/in (opt.)</t>
  </si>
  <si>
    <t>Ausfüllhinweise</t>
  </si>
  <si>
    <t>1.    Aufbau der Abrechnungsvorlage</t>
  </si>
  <si>
    <t>Sie besteht aus fünf Blättern und Bedienungsanleitung</t>
  </si>
  <si>
    <t>2.    Reihenfolge der Bearbeitung</t>
  </si>
  <si>
    <t>3.    Begriffsdefinitionen</t>
  </si>
  <si>
    <t>4.    Hinweise zu Pflichtangaben auf Geschäftsbriefen nach §37a HGB für Kaufleute</t>
  </si>
  <si>
    <t>5.    Hinweise zur Rechnungsstellung gemäß UStG</t>
  </si>
  <si>
    <t xml:space="preserve">Deckblatt: </t>
  </si>
  <si>
    <t xml:space="preserve">Honorar: </t>
  </si>
  <si>
    <t xml:space="preserve">Reisekosten: </t>
  </si>
  <si>
    <t xml:space="preserve">Stundenzettel Begutachtung: </t>
  </si>
  <si>
    <r>
      <rPr>
        <b/>
        <sz val="11"/>
        <color theme="1"/>
        <rFont val="Calibri"/>
        <family val="2"/>
        <scheme val="minor"/>
      </rPr>
      <t>Honorar: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</si>
  <si>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1"/>
        <color theme="1"/>
        <rFont val="Calibri"/>
        <family val="2"/>
        <scheme val="minor"/>
      </rPr>
      <t>Stundenzettel Begutachtung</t>
    </r>
    <r>
      <rPr>
        <sz val="11"/>
        <color theme="1"/>
        <rFont val="Calibri"/>
        <family val="2"/>
        <scheme val="minor"/>
      </rPr>
      <t xml:space="preserve">: </t>
    </r>
  </si>
  <si>
    <r>
      <rPr>
        <b/>
        <sz val="11"/>
        <color theme="1"/>
        <rFont val="Calibri"/>
        <family val="2"/>
        <scheme val="minor"/>
      </rPr>
      <t>Honorar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Reisezeit: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</si>
  <si>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1"/>
        <color theme="1"/>
        <rFont val="Calibri"/>
        <family val="2"/>
        <scheme val="minor"/>
      </rPr>
      <t>Reisekosten: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</si>
  <si>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1"/>
        <color theme="1"/>
        <rFont val="Calibri"/>
        <family val="2"/>
        <scheme val="minor"/>
      </rPr>
      <t>Rechnungsnummer: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</si>
  <si>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1"/>
        <color theme="1"/>
        <rFont val="Calibri"/>
        <family val="2"/>
        <scheme val="minor"/>
      </rPr>
      <t>Wartezeit:</t>
    </r>
    <r>
      <rPr>
        <sz val="11"/>
        <color theme="1"/>
        <rFont val="Calibri"/>
        <family val="2"/>
        <scheme val="minor"/>
      </rPr>
      <t xml:space="preserve"> </t>
    </r>
  </si>
  <si>
    <t>6.    Wann benutze ich welches Rechnungsformular?</t>
  </si>
  <si>
    <t>Inland mit MwSt</t>
  </si>
  <si>
    <t>Einzelunternehmer/in zu USt optierend</t>
  </si>
  <si>
    <t>Inland ohne MwSt</t>
  </si>
  <si>
    <t>dt. Einzelunternehmer/in als Kleinunternehmer,
ausl. Einzelunternehmer/in bei Begutachtung in D, reverse charge</t>
  </si>
  <si>
    <t>Ausland mit MwSt</t>
  </si>
  <si>
    <t>dt. Einzelunternehmer/in zu USt optierend bei Begutachtung im Ausland</t>
  </si>
  <si>
    <t>Ausland ohne MwSt</t>
  </si>
  <si>
    <t>dt. Einzelunternehmer/in als Kleinunt. bei Begutachtung im Ausland,
ausl. Einzelunternehmer/in bei Begutachtung im Ausl., reverse charge</t>
  </si>
  <si>
    <t>Begutachter/in</t>
  </si>
  <si>
    <t>Empfängerin</t>
  </si>
  <si>
    <t>Vor- und Nachbereitung</t>
  </si>
  <si>
    <t xml:space="preserve">Rechnungsdatum </t>
  </si>
  <si>
    <t>Erstellung Rechnung:</t>
  </si>
  <si>
    <t xml:space="preserve">Deckblatt - Zusammenfassung: </t>
  </si>
  <si>
    <t xml:space="preserve">Es enthält die Kopfdaten mit den Daten des Begutachters und des Auftrags. Die Honorarzeiten und die Reisekosten werden mit den zusammengefassten Daten aus den anderen Blättern automatisch befüllt.
</t>
  </si>
  <si>
    <t xml:space="preserve">Dient der Zeitaufschreibung für die Honorarermittlung
</t>
  </si>
  <si>
    <t xml:space="preserve">Honorar Reisezeit: </t>
  </si>
  <si>
    <t xml:space="preserve">Dient der Zeitaufschreibung und Dokumentation des Reiseverlaufs
</t>
  </si>
  <si>
    <t xml:space="preserve">Hier sind alle Belege der Fahrtkosten und der Unterkunft einzutragen
</t>
  </si>
  <si>
    <t xml:space="preserve">Das Blatt ist für jede Begutachtung auszudrucken, vor Ort bei der Begutachtung auszufüllen und von der KBS zum Nachweis unterzeichnen zu lassen.
</t>
  </si>
  <si>
    <r>
      <rPr>
        <b/>
        <sz val="11"/>
        <color theme="1"/>
        <rFont val="Calibri"/>
        <family val="2"/>
        <scheme val="minor"/>
      </rPr>
      <t>Ausfüllen</t>
    </r>
    <r>
      <rPr>
        <sz val="11"/>
        <color theme="1"/>
        <rFont val="Calibri"/>
        <family val="2"/>
        <scheme val="minor"/>
      </rPr>
      <t xml:space="preserve"> der </t>
    </r>
    <r>
      <rPr>
        <b/>
        <sz val="11"/>
        <color theme="1"/>
        <rFont val="Calibri"/>
        <family val="2"/>
        <scheme val="minor"/>
      </rPr>
      <t xml:space="preserve">Kopfdaten </t>
    </r>
    <r>
      <rPr>
        <sz val="11"/>
        <color theme="1"/>
        <rFont val="Calibri"/>
        <family val="2"/>
        <scheme val="minor"/>
      </rPr>
      <t xml:space="preserve">und </t>
    </r>
    <r>
      <rPr>
        <b/>
        <sz val="11"/>
        <color theme="1"/>
        <rFont val="Calibri"/>
        <family val="2"/>
        <scheme val="minor"/>
      </rPr>
      <t>Rechnungsdaten</t>
    </r>
    <r>
      <rPr>
        <sz val="11"/>
        <color theme="1"/>
        <rFont val="Calibri"/>
        <family val="2"/>
        <scheme val="minor"/>
      </rPr>
      <t xml:space="preserve">. Damit sind die Kopfdaten aller anderen Blätter ebenso befüllt und sind dort nicht mehr erneut zu erfassen. 
</t>
    </r>
  </si>
  <si>
    <r>
      <t xml:space="preserve">Eintragen der durchgeführten </t>
    </r>
    <r>
      <rPr>
        <b/>
        <sz val="11"/>
        <color theme="1"/>
        <rFont val="Calibri"/>
        <family val="2"/>
        <scheme val="minor"/>
      </rPr>
      <t xml:space="preserve">Arbeiten vor der Begutachtung </t>
    </r>
    <r>
      <rPr>
        <sz val="11"/>
        <color theme="1"/>
        <rFont val="Calibri"/>
        <family val="2"/>
        <scheme val="minor"/>
      </rPr>
      <t xml:space="preserve">mit Datum und Zeit, Kennzeichnen der Arbeitsschritte
</t>
    </r>
  </si>
  <si>
    <r>
      <rPr>
        <b/>
        <sz val="11"/>
        <color theme="1"/>
        <rFont val="Calibri"/>
        <family val="2"/>
        <scheme val="minor"/>
      </rPr>
      <t>Blatt ausdrucken</t>
    </r>
    <r>
      <rPr>
        <sz val="11"/>
        <color theme="1"/>
        <rFont val="Calibri"/>
        <family val="2"/>
        <scheme val="minor"/>
      </rPr>
      <t xml:space="preserve">, vor Ort die Zeit der Anwesenheit </t>
    </r>
    <r>
      <rPr>
        <b/>
        <sz val="11"/>
        <color theme="1"/>
        <rFont val="Calibri"/>
        <family val="2"/>
        <scheme val="minor"/>
      </rPr>
      <t>eintragen,</t>
    </r>
    <r>
      <rPr>
        <sz val="11"/>
        <color theme="1"/>
        <rFont val="Calibri"/>
        <family val="2"/>
        <scheme val="minor"/>
      </rPr>
      <t xml:space="preserve"> von der </t>
    </r>
    <r>
      <rPr>
        <b/>
        <sz val="11"/>
        <color theme="1"/>
        <rFont val="Calibri"/>
        <family val="2"/>
        <scheme val="minor"/>
      </rPr>
      <t>KBS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unterschreiben lassen</t>
    </r>
    <r>
      <rPr>
        <sz val="11"/>
        <color theme="1"/>
        <rFont val="Calibri"/>
        <family val="2"/>
        <scheme val="minor"/>
      </rPr>
      <t xml:space="preserve">, ggf. Kopie an KBS geben
</t>
    </r>
  </si>
  <si>
    <r>
      <rPr>
        <b/>
        <sz val="11"/>
        <color theme="1"/>
        <rFont val="Calibri"/>
        <family val="2"/>
        <scheme val="minor"/>
      </rPr>
      <t>Übertrag</t>
    </r>
    <r>
      <rPr>
        <sz val="11"/>
        <color theme="1"/>
        <rFont val="Calibri"/>
        <family val="2"/>
        <scheme val="minor"/>
      </rPr>
      <t xml:space="preserve"> der zur Begutachtung durchgeführten Arbeiten </t>
    </r>
    <r>
      <rPr>
        <b/>
        <sz val="11"/>
        <color theme="1"/>
        <rFont val="Calibri"/>
        <family val="2"/>
        <scheme val="minor"/>
      </rPr>
      <t>vom Stundenzettel Begutachtung</t>
    </r>
    <r>
      <rPr>
        <sz val="11"/>
        <color theme="1"/>
        <rFont val="Calibri"/>
        <family val="2"/>
        <scheme val="minor"/>
      </rPr>
      <t xml:space="preserve"> mit Datum und Zeit sowie Erfassung der durchgeführten </t>
    </r>
    <r>
      <rPr>
        <b/>
        <sz val="11"/>
        <color theme="1"/>
        <rFont val="Calibri"/>
        <family val="2"/>
        <scheme val="minor"/>
      </rPr>
      <t xml:space="preserve">Arbeiten nach der Begutachtung </t>
    </r>
    <r>
      <rPr>
        <sz val="11"/>
        <color theme="1"/>
        <rFont val="Calibri"/>
        <family val="2"/>
        <scheme val="minor"/>
      </rPr>
      <t xml:space="preserve">mit Datum und Zeit, Kennzeichnen der Arbeitsschritte
</t>
    </r>
  </si>
  <si>
    <t xml:space="preserve">Eintragen der Reisezeiten und Reiseabschnitte
</t>
  </si>
  <si>
    <t xml:space="preserve">die Werte aller Belege werden mit dem Bruttobetrag (Wert mit MwSt.), eingetragen.
</t>
  </si>
  <si>
    <t xml:space="preserve">Ausland: i.d.R. werden die Werte aus den Hotelbelegen eingetragen, nicht die Pauschale
</t>
  </si>
  <si>
    <t>Deckblatt:</t>
  </si>
  <si>
    <r>
      <rPr>
        <b/>
        <sz val="11"/>
        <color theme="1"/>
        <rFont val="Calibri"/>
        <family val="2"/>
        <scheme val="minor"/>
      </rPr>
      <t>Prüfung</t>
    </r>
    <r>
      <rPr>
        <sz val="11"/>
        <color theme="1"/>
        <rFont val="Calibri"/>
        <family val="2"/>
        <scheme val="minor"/>
      </rPr>
      <t xml:space="preserve"> der Vollständigkeit, </t>
    </r>
    <r>
      <rPr>
        <b/>
        <sz val="11"/>
        <color theme="1"/>
        <rFont val="Calibri"/>
        <family val="2"/>
        <scheme val="minor"/>
      </rPr>
      <t xml:space="preserve">Eintrag Rechnungsnummer und Rechungsdatum
</t>
    </r>
  </si>
  <si>
    <r>
      <rPr>
        <b/>
        <sz val="11"/>
        <color theme="1"/>
        <rFont val="Calibri"/>
        <family val="2"/>
        <scheme val="minor"/>
      </rPr>
      <t xml:space="preserve"> Erstellung </t>
    </r>
    <r>
      <rPr>
        <sz val="11"/>
        <color theme="1"/>
        <rFont val="Calibri"/>
        <family val="2"/>
        <scheme val="minor"/>
      </rPr>
      <t xml:space="preserve">einer </t>
    </r>
    <r>
      <rPr>
        <b/>
        <sz val="11"/>
        <color theme="1"/>
        <rFont val="Calibri"/>
        <family val="2"/>
        <scheme val="minor"/>
      </rPr>
      <t xml:space="preserve">pdf-Datei </t>
    </r>
    <r>
      <rPr>
        <sz val="11"/>
        <color theme="1"/>
        <rFont val="Calibri"/>
        <family val="2"/>
        <scheme val="minor"/>
      </rPr>
      <t xml:space="preserve">bestehend aus:
- Deckblatt
- Honorar
- Honorar Reisezeit
- Reisekosten
- Fotokopien der Stundenzettel Begutachtung mit den Unterschriften der KBS
- Fotokopien der Reisekostenbelege
</t>
    </r>
  </si>
  <si>
    <t xml:space="preserve">gemäß Beauftragung auswählen
</t>
  </si>
  <si>
    <t xml:space="preserve">gemäß § 14 Abs. 4 Nr. 4 UStG muss diese fortlaufend sein
</t>
  </si>
  <si>
    <t xml:space="preserve">vom Kunden zu verantwortende Verzögerung im Rahmen der Begutachtung
</t>
  </si>
  <si>
    <t xml:space="preserve">Bitte beachten Sie, dass die Angaben auf unseren Vordrucken für GmbHs u .ä. nicht ausreichen. Diese müssen mit ihren Geschäftsbriefen ein eigenes Rechnungsdeckblatt erstellen und können diesen Vordruck hier als Anlage nutzen.
</t>
  </si>
  <si>
    <t xml:space="preserve">Bitte prüfen Sie Ihre Rechnung auf Vollständigkeit, in der Rechnungsvorlage sollten alle Angaben aus §14 UStG beachtet worden sein.
</t>
  </si>
  <si>
    <t>Einsatz als</t>
  </si>
  <si>
    <t>Honorare, verknüpft Einsatz mit Honorar</t>
  </si>
  <si>
    <r>
      <t xml:space="preserve">hier werden ausschließlich Zeiten dokumentiert, die unmittelbar fachlich zum Verfahren gehören. Verwaltungsaufgaben wie Ticket buchen und Rechnung schreiben gehören </t>
    </r>
    <r>
      <rPr>
        <b/>
        <sz val="11"/>
        <color theme="1"/>
        <rFont val="Calibri"/>
        <family val="2"/>
        <scheme val="minor"/>
      </rPr>
      <t>nicht</t>
    </r>
    <r>
      <rPr>
        <sz val="11"/>
        <color theme="1"/>
        <rFont val="Calibri"/>
        <family val="2"/>
        <scheme val="minor"/>
      </rPr>
      <t xml:space="preserve"> dazu</t>
    </r>
  </si>
  <si>
    <t>Witnessaudit</t>
  </si>
  <si>
    <t>Fachexperte/in</t>
  </si>
  <si>
    <t>Begutachter/in bzw.
Fachexperte/in:</t>
  </si>
  <si>
    <t>7.    Warum rechnet die Tabelle nicht, wenn ich Eingaben mache?</t>
  </si>
  <si>
    <r>
      <t xml:space="preserve">A)   Auf dem Deckblatt wurde nichts unter </t>
    </r>
    <r>
      <rPr>
        <u/>
        <sz val="11"/>
        <color theme="1"/>
        <rFont val="Calibri"/>
        <family val="2"/>
        <scheme val="minor"/>
      </rPr>
      <t>"Einsatz als"</t>
    </r>
    <r>
      <rPr>
        <sz val="11"/>
        <color theme="1"/>
        <rFont val="Calibri"/>
        <family val="2"/>
        <scheme val="minor"/>
      </rPr>
      <t xml:space="preserve"> angegeben (Begutachter/in bzw. Fachexperte/in); siehe 3.</t>
    </r>
  </si>
  <si>
    <t>B)   Unter Grundeinstellungen für Excel muss die automatische Arbeitsmappenberechnung eingestellt werden:</t>
  </si>
  <si>
    <t>bitte auswählen</t>
  </si>
  <si>
    <t>Nettobetrag in EUR</t>
  </si>
  <si>
    <t>EUR</t>
  </si>
  <si>
    <t>Pause in h:mm</t>
  </si>
  <si>
    <t>Begutachtung  (Zeitaufwände)</t>
  </si>
  <si>
    <t>Straße</t>
  </si>
  <si>
    <t>Summe netto</t>
  </si>
  <si>
    <t>Deutsche Akkreditierungsstelle GmbH   Spittelmarkt 10</t>
  </si>
  <si>
    <t>Deutsche Akkreditierungsstelle GmbH    Spittelmarkt 10</t>
  </si>
  <si>
    <t>Pause hh:mm</t>
  </si>
  <si>
    <t>Aktenzeichen:</t>
  </si>
  <si>
    <t xml:space="preserve">bitte zwingend alle Aktenzeichen komplett mit Phase einzeln ausschreiben. Andernfalls kann die Rechnung beim Scannen nicht erkannt werden.
</t>
  </si>
  <si>
    <t>Drittland mit MwSt</t>
  </si>
  <si>
    <t>Drittland ohne MwSt</t>
  </si>
  <si>
    <t>dt. Einzelunternehmer/in zu USt optierend bei Begutachtung im Ausland - nichthoheitliche Verfahren</t>
  </si>
  <si>
    <t>dt. Einzelunternehmer/in als Kleinunt. bei Begutachtung im Ausland - nichthoheitliche Verfahren,
ausl. Einzelunternehmer/in bei Begutachtung im Ausl., reverse charge - nichthoheitliche Verfahren</t>
  </si>
  <si>
    <t>Nachbereitung / Berichtslegung</t>
  </si>
  <si>
    <t>Nachbereitung / Korrekturmaßnahmen</t>
  </si>
  <si>
    <t>Nettobeträge</t>
  </si>
  <si>
    <t>Summe Vorbereitung*</t>
  </si>
  <si>
    <t>Summe Begutachtung*</t>
  </si>
  <si>
    <t>Summe Dokumentenprüfung*</t>
  </si>
  <si>
    <t>Summe Vor-Ort-Beobachtung*</t>
  </si>
  <si>
    <r>
      <rPr>
        <sz val="11"/>
        <color theme="1"/>
        <rFont val="Calibri"/>
        <family val="2"/>
        <scheme val="minor"/>
      </rPr>
      <t>*</t>
    </r>
    <r>
      <rPr>
        <sz val="8"/>
        <color theme="1"/>
        <rFont val="Calibri"/>
        <family val="2"/>
        <scheme val="minor"/>
      </rPr>
      <t xml:space="preserve"> </t>
    </r>
    <r>
      <rPr>
        <sz val="9"/>
        <color theme="1"/>
        <rFont val="Calibri"/>
        <family val="2"/>
        <scheme val="minor"/>
      </rPr>
      <t>Die Zeiten werden gem. § 4 Abs. 2 Satz 3 AkkStelleGebV auf volle Viertelstunden aufgerundet.</t>
    </r>
  </si>
  <si>
    <t xml:space="preserve">Zwischenrechnung  - </t>
  </si>
  <si>
    <t xml:space="preserve">Abschlussrechnung  - </t>
  </si>
  <si>
    <t>Flug ohne Gebühr Reisebüro</t>
  </si>
  <si>
    <t>Flug Gebühr Reisebüro</t>
  </si>
  <si>
    <t>Bahn Ausland</t>
  </si>
  <si>
    <t>Mietwagen Inland</t>
  </si>
  <si>
    <t>Mietwagen Ausland</t>
  </si>
  <si>
    <t>ÖPNV Inland</t>
  </si>
  <si>
    <t>ÖPNV Ausland</t>
  </si>
  <si>
    <t>Taxi Inland</t>
  </si>
  <si>
    <t>Taxi Ausland</t>
  </si>
  <si>
    <t>Tagessatz</t>
  </si>
  <si>
    <t>Anzahl</t>
  </si>
  <si>
    <t>Bahn Inland</t>
  </si>
  <si>
    <t>Auslandsübernachtungspauschale ohne Beleg</t>
  </si>
  <si>
    <t xml:space="preserve">Bitte senden Sie die Rechnung an kreditoren@dakks.de </t>
  </si>
  <si>
    <t>USt-IdNr.: DE815123526</t>
  </si>
  <si>
    <t>bis</t>
  </si>
  <si>
    <t>Sonstiges (16% MwSt)</t>
  </si>
  <si>
    <t>Sonstiges (5% MwSt)</t>
  </si>
  <si>
    <t>Übernachtungspauschale ohne Beleg</t>
  </si>
  <si>
    <t>*abrechenbare Zeiten eines Datums werden zusammengefasst</t>
  </si>
  <si>
    <t>Vor-Ort-Beobachtung/Witness-Audit</t>
  </si>
  <si>
    <t>Summe Nachbereitung*</t>
  </si>
  <si>
    <t>Übernachtung und Frühstück lt. Beleg</t>
  </si>
  <si>
    <t>Zeitgrenze</t>
  </si>
  <si>
    <t>Reise-, Wartezeit</t>
  </si>
  <si>
    <r>
      <t xml:space="preserve">Honorar  </t>
    </r>
    <r>
      <rPr>
        <b/>
        <sz val="8"/>
        <rFont val="Calibri"/>
        <family val="2"/>
        <scheme val="minor"/>
      </rPr>
      <t>(bitte ohne Leerzeilen füllen)</t>
    </r>
  </si>
  <si>
    <r>
      <t xml:space="preserve">Honorar Reisezeit, Honorar Wartezeit  </t>
    </r>
    <r>
      <rPr>
        <b/>
        <sz val="8"/>
        <rFont val="Calibri"/>
        <family val="2"/>
        <scheme val="minor"/>
      </rPr>
      <t>(bitte ohne Leerzeilen füllen)</t>
    </r>
  </si>
  <si>
    <t>davon abrechen-bar*</t>
  </si>
  <si>
    <t>Summe Reise-, Wartezeit</t>
  </si>
  <si>
    <t>Deutsche  Akkreditierungsstelle  GmbH</t>
  </si>
  <si>
    <t>Ausland mit MwSt - AkkstelleGebV ab 01.10.2021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</si>
</sst>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hh]:mm"/>
    <numFmt numFmtId="165" formatCode="h:mm;@"/>
    <numFmt numFmtId="166" formatCode="[$-F400]h:mm:ss\ AM/PM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9A141B"/>
      <name val="Calibri"/>
      <family val="2"/>
      <scheme val="minor"/>
    </font>
    <font>
      <sz val="11"/>
      <name val="Calibri"/>
      <family val="2"/>
      <scheme val="minor"/>
    </font>
    <font>
      <sz val="8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0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b/>
      <sz val="11"/>
      <color rgb="FF000000"/>
      <name val="Calibri"/>
      <family val="2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0" fontId="25" fillId="0" borderId="0" applyNumberFormat="0" applyFill="0" applyBorder="0" applyAlignment="0" applyProtection="0"/>
  </cellStyleXfs>
  <cellXfs count="231">
    <xf numFmtId="0" fontId="0" fillId="0" borderId="0" xfId="0"/>
    <xf numFmtId="0" fontId="0" fillId="0" borderId="1" xfId="0" applyFill="1" applyBorder="1" applyProtection="1">
      <protection locked="0"/>
    </xf>
    <xf numFmtId="0" fontId="0" fillId="0" borderId="0" xfId="0" applyFill="1" applyProtection="1"/>
    <xf numFmtId="0" fontId="3" fillId="0" borderId="0" xfId="0" applyFont="1" applyFill="1" applyProtection="1"/>
    <xf numFmtId="0" fontId="0" fillId="0" borderId="0" xfId="0" applyFill="1" applyBorder="1" applyProtection="1"/>
    <xf numFmtId="0" fontId="4" fillId="0" borderId="0" xfId="0" applyFont="1" applyFill="1" applyProtection="1"/>
    <xf numFmtId="49" fontId="4" fillId="0" borderId="13" xfId="0" applyNumberFormat="1" applyFont="1" applyFill="1" applyBorder="1" applyProtection="1">
      <protection locked="0"/>
    </xf>
    <xf numFmtId="49" fontId="0" fillId="0" borderId="1" xfId="0" applyNumberFormat="1" applyFill="1" applyBorder="1" applyAlignment="1" applyProtection="1">
      <alignment horizontal="left" vertical="top"/>
      <protection locked="0"/>
    </xf>
    <xf numFmtId="164" fontId="0" fillId="0" borderId="1" xfId="0" applyNumberFormat="1" applyFill="1" applyBorder="1" applyAlignment="1" applyProtection="1">
      <alignment horizontal="center" vertical="center"/>
      <protection locked="0"/>
    </xf>
    <xf numFmtId="14" fontId="0" fillId="0" borderId="2" xfId="0" applyNumberFormat="1" applyFill="1" applyBorder="1" applyAlignment="1" applyProtection="1">
      <alignment horizontal="left"/>
      <protection locked="0"/>
    </xf>
    <xf numFmtId="0" fontId="5" fillId="0" borderId="3" xfId="0" applyFont="1" applyFill="1" applyBorder="1" applyProtection="1"/>
    <xf numFmtId="0" fontId="0" fillId="0" borderId="4" xfId="0" applyFill="1" applyBorder="1" applyProtection="1"/>
    <xf numFmtId="0" fontId="0" fillId="0" borderId="5" xfId="0" applyFill="1" applyBorder="1" applyProtection="1"/>
    <xf numFmtId="0" fontId="5" fillId="0" borderId="6" xfId="0" applyFont="1" applyFill="1" applyBorder="1" applyProtection="1"/>
    <xf numFmtId="0" fontId="0" fillId="0" borderId="7" xfId="0" applyFill="1" applyBorder="1" applyProtection="1"/>
    <xf numFmtId="0" fontId="6" fillId="0" borderId="6" xfId="0" applyFont="1" applyFill="1" applyBorder="1" applyProtection="1"/>
    <xf numFmtId="0" fontId="3" fillId="0" borderId="0" xfId="0" applyFont="1" applyFill="1" applyBorder="1" applyProtection="1"/>
    <xf numFmtId="0" fontId="3" fillId="0" borderId="7" xfId="0" applyFont="1" applyFill="1" applyBorder="1" applyProtection="1"/>
    <xf numFmtId="0" fontId="4" fillId="0" borderId="6" xfId="0" applyFont="1" applyFill="1" applyBorder="1" applyProtection="1"/>
    <xf numFmtId="0" fontId="8" fillId="0" borderId="0" xfId="0" applyFont="1" applyFill="1" applyBorder="1" applyProtection="1">
      <protection hidden="1"/>
    </xf>
    <xf numFmtId="0" fontId="9" fillId="0" borderId="0" xfId="0" applyFont="1" applyFill="1" applyBorder="1" applyAlignment="1" applyProtection="1">
      <alignment vertical="center"/>
    </xf>
    <xf numFmtId="0" fontId="4" fillId="0" borderId="10" xfId="0" applyFont="1" applyFill="1" applyBorder="1" applyProtection="1"/>
    <xf numFmtId="0" fontId="0" fillId="0" borderId="8" xfId="0" applyFill="1" applyBorder="1" applyProtection="1"/>
    <xf numFmtId="0" fontId="0" fillId="0" borderId="9" xfId="0" applyFill="1" applyBorder="1" applyProtection="1"/>
    <xf numFmtId="49" fontId="0" fillId="0" borderId="0" xfId="0" applyNumberFormat="1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right"/>
    </xf>
    <xf numFmtId="49" fontId="3" fillId="0" borderId="0" xfId="0" applyNumberFormat="1" applyFont="1" applyFill="1" applyBorder="1" applyAlignment="1" applyProtection="1">
      <alignment horizontal="right"/>
    </xf>
    <xf numFmtId="14" fontId="0" fillId="0" borderId="0" xfId="0" applyNumberForma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/>
    </xf>
    <xf numFmtId="20" fontId="0" fillId="0" borderId="0" xfId="0" applyNumberFormat="1" applyFill="1" applyBorder="1" applyProtection="1"/>
    <xf numFmtId="14" fontId="0" fillId="0" borderId="0" xfId="0" applyNumberFormat="1" applyFill="1" applyBorder="1" applyProtection="1"/>
    <xf numFmtId="46" fontId="0" fillId="0" borderId="7" xfId="0" applyNumberFormat="1" applyFill="1" applyBorder="1" applyProtection="1"/>
    <xf numFmtId="0" fontId="3" fillId="0" borderId="4" xfId="0" applyFont="1" applyFill="1" applyBorder="1" applyProtection="1"/>
    <xf numFmtId="0" fontId="7" fillId="0" borderId="12" xfId="0" applyFont="1" applyFill="1" applyBorder="1" applyProtection="1"/>
    <xf numFmtId="0" fontId="0" fillId="0" borderId="1" xfId="0" applyFill="1" applyBorder="1" applyProtection="1"/>
    <xf numFmtId="9" fontId="0" fillId="0" borderId="0" xfId="0" applyNumberFormat="1" applyFill="1" applyBorder="1" applyProtection="1"/>
    <xf numFmtId="4" fontId="0" fillId="0" borderId="8" xfId="0" applyNumberFormat="1" applyFill="1" applyBorder="1" applyProtection="1"/>
    <xf numFmtId="0" fontId="3" fillId="0" borderId="0" xfId="0" applyFont="1" applyFill="1" applyBorder="1" applyAlignment="1" applyProtection="1">
      <alignment horizontal="right"/>
    </xf>
    <xf numFmtId="0" fontId="3" fillId="0" borderId="5" xfId="0" applyFont="1" applyFill="1" applyBorder="1" applyProtection="1"/>
    <xf numFmtId="2" fontId="0" fillId="0" borderId="0" xfId="0" applyNumberFormat="1" applyFill="1" applyBorder="1" applyProtection="1"/>
    <xf numFmtId="44" fontId="0" fillId="0" borderId="0" xfId="0" applyNumberFormat="1" applyFill="1" applyBorder="1" applyAlignment="1" applyProtection="1">
      <alignment horizontal="right" vertical="top"/>
    </xf>
    <xf numFmtId="2" fontId="0" fillId="0" borderId="1" xfId="0" applyNumberFormat="1" applyFill="1" applyBorder="1" applyAlignment="1" applyProtection="1">
      <alignment horizontal="right" vertical="top"/>
      <protection locked="0"/>
    </xf>
    <xf numFmtId="2" fontId="0" fillId="0" borderId="1" xfId="0" applyNumberFormat="1" applyFill="1" applyBorder="1" applyAlignment="1" applyProtection="1">
      <alignment horizontal="right" vertical="top"/>
    </xf>
    <xf numFmtId="0" fontId="4" fillId="0" borderId="15" xfId="0" applyFont="1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20" fontId="0" fillId="0" borderId="0" xfId="0" applyNumberForma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2" fillId="0" borderId="0" xfId="0" applyFont="1" applyFill="1" applyBorder="1" applyProtection="1"/>
    <xf numFmtId="2" fontId="0" fillId="0" borderId="0" xfId="0" applyNumberFormat="1" applyFill="1" applyBorder="1" applyAlignment="1" applyProtection="1">
      <alignment horizontal="right" vertical="top"/>
    </xf>
    <xf numFmtId="0" fontId="2" fillId="0" borderId="7" xfId="0" applyFont="1" applyFill="1" applyBorder="1" applyProtection="1"/>
    <xf numFmtId="0" fontId="3" fillId="0" borderId="4" xfId="0" applyFont="1" applyFill="1" applyBorder="1" applyAlignment="1" applyProtection="1">
      <alignment horizontal="left"/>
    </xf>
    <xf numFmtId="9" fontId="0" fillId="0" borderId="8" xfId="0" applyNumberFormat="1" applyFill="1" applyBorder="1" applyProtection="1"/>
    <xf numFmtId="2" fontId="0" fillId="0" borderId="8" xfId="0" applyNumberFormat="1" applyFill="1" applyBorder="1" applyAlignment="1" applyProtection="1">
      <alignment horizontal="right" vertical="top"/>
    </xf>
    <xf numFmtId="0" fontId="11" fillId="0" borderId="6" xfId="0" applyFont="1" applyFill="1" applyBorder="1" applyProtection="1"/>
    <xf numFmtId="4" fontId="0" fillId="0" borderId="1" xfId="0" applyNumberFormat="1" applyFill="1" applyBorder="1" applyAlignment="1" applyProtection="1">
      <alignment horizontal="right" vertical="top"/>
    </xf>
    <xf numFmtId="0" fontId="0" fillId="0" borderId="13" xfId="0" applyNumberFormat="1" applyFill="1" applyBorder="1" applyAlignment="1" applyProtection="1">
      <alignment horizontal="left"/>
      <protection locked="0"/>
    </xf>
    <xf numFmtId="0" fontId="0" fillId="0" borderId="18" xfId="0" applyFill="1" applyBorder="1" applyProtection="1"/>
    <xf numFmtId="4" fontId="0" fillId="0" borderId="1" xfId="0" applyNumberFormat="1" applyFill="1" applyBorder="1" applyProtection="1"/>
    <xf numFmtId="4" fontId="4" fillId="0" borderId="1" xfId="0" quotePrefix="1" applyNumberFormat="1" applyFont="1" applyFill="1" applyBorder="1" applyProtection="1"/>
    <xf numFmtId="165" fontId="0" fillId="0" borderId="1" xfId="0" applyNumberFormat="1" applyFill="1" applyBorder="1" applyAlignment="1" applyProtection="1">
      <alignment horizontal="right" vertical="center"/>
      <protection locked="0"/>
    </xf>
    <xf numFmtId="165" fontId="0" fillId="0" borderId="1" xfId="0" applyNumberFormat="1" applyFill="1" applyBorder="1" applyAlignment="1" applyProtection="1">
      <alignment horizontal="right" vertical="center"/>
    </xf>
    <xf numFmtId="49" fontId="14" fillId="0" borderId="6" xfId="0" quotePrefix="1" applyNumberFormat="1" applyFont="1" applyFill="1" applyBorder="1" applyProtection="1"/>
    <xf numFmtId="49" fontId="14" fillId="0" borderId="6" xfId="0" applyNumberFormat="1" applyFont="1" applyFill="1" applyBorder="1" applyProtection="1"/>
    <xf numFmtId="0" fontId="15" fillId="0" borderId="4" xfId="0" applyFont="1" applyFill="1" applyBorder="1" applyAlignment="1" applyProtection="1">
      <alignment horizontal="left"/>
    </xf>
    <xf numFmtId="0" fontId="0" fillId="0" borderId="0" xfId="0" applyBorder="1" applyProtection="1"/>
    <xf numFmtId="49" fontId="1" fillId="0" borderId="0" xfId="0" applyNumberFormat="1" applyFont="1" applyBorder="1" applyAlignment="1" applyProtection="1">
      <alignment wrapText="1"/>
    </xf>
    <xf numFmtId="49" fontId="0" fillId="0" borderId="0" xfId="0" applyNumberFormat="1" applyBorder="1" applyAlignment="1" applyProtection="1">
      <alignment wrapText="1"/>
    </xf>
    <xf numFmtId="0" fontId="0" fillId="0" borderId="19" xfId="0" applyBorder="1" applyProtection="1"/>
    <xf numFmtId="49" fontId="1" fillId="0" borderId="20" xfId="0" applyNumberFormat="1" applyFont="1" applyBorder="1" applyAlignment="1" applyProtection="1">
      <alignment wrapText="1"/>
    </xf>
    <xf numFmtId="49" fontId="0" fillId="0" borderId="20" xfId="0" applyNumberFormat="1" applyBorder="1" applyAlignment="1" applyProtection="1">
      <alignment wrapText="1"/>
    </xf>
    <xf numFmtId="0" fontId="0" fillId="0" borderId="21" xfId="0" applyBorder="1" applyProtection="1"/>
    <xf numFmtId="0" fontId="0" fillId="0" borderId="22" xfId="0" applyBorder="1" applyAlignment="1" applyProtection="1">
      <alignment vertical="top"/>
    </xf>
    <xf numFmtId="49" fontId="13" fillId="0" borderId="0" xfId="0" applyNumberFormat="1" applyFont="1" applyBorder="1" applyAlignment="1" applyProtection="1">
      <alignment vertical="top" wrapText="1"/>
    </xf>
    <xf numFmtId="49" fontId="0" fillId="0" borderId="0" xfId="0" applyNumberFormat="1" applyBorder="1" applyAlignment="1" applyProtection="1">
      <alignment vertical="top" wrapText="1"/>
    </xf>
    <xf numFmtId="0" fontId="0" fillId="0" borderId="23" xfId="0" applyBorder="1" applyAlignment="1" applyProtection="1">
      <alignment vertical="top"/>
    </xf>
    <xf numFmtId="0" fontId="0" fillId="0" borderId="0" xfId="0" applyBorder="1" applyAlignment="1" applyProtection="1">
      <alignment vertical="top"/>
    </xf>
    <xf numFmtId="49" fontId="16" fillId="0" borderId="0" xfId="0" applyNumberFormat="1" applyFont="1" applyBorder="1" applyAlignment="1" applyProtection="1">
      <alignment horizontal="left" vertical="top"/>
    </xf>
    <xf numFmtId="49" fontId="1" fillId="0" borderId="0" xfId="0" applyNumberFormat="1" applyFont="1" applyBorder="1" applyAlignment="1" applyProtection="1">
      <alignment vertical="top"/>
    </xf>
    <xf numFmtId="49" fontId="2" fillId="0" borderId="0" xfId="0" applyNumberFormat="1" applyFont="1" applyBorder="1" applyAlignment="1" applyProtection="1">
      <alignment horizontal="left" vertical="top" wrapText="1" indent="3"/>
    </xf>
    <xf numFmtId="49" fontId="1" fillId="0" borderId="0" xfId="0" applyNumberFormat="1" applyFont="1" applyBorder="1" applyAlignment="1" applyProtection="1">
      <alignment horizontal="left" vertical="top" wrapText="1" indent="3"/>
    </xf>
    <xf numFmtId="49" fontId="16" fillId="0" borderId="0" xfId="0" applyNumberFormat="1" applyFont="1" applyBorder="1" applyAlignment="1" applyProtection="1">
      <alignment horizontal="left" vertical="top" wrapText="1"/>
    </xf>
    <xf numFmtId="0" fontId="0" fillId="0" borderId="22" xfId="0" applyBorder="1" applyProtection="1"/>
    <xf numFmtId="49" fontId="16" fillId="0" borderId="0" xfId="0" applyNumberFormat="1" applyFont="1" applyBorder="1" applyAlignment="1" applyProtection="1"/>
    <xf numFmtId="0" fontId="0" fillId="0" borderId="23" xfId="0" applyBorder="1" applyProtection="1"/>
    <xf numFmtId="49" fontId="0" fillId="0" borderId="0" xfId="0" applyNumberFormat="1" applyBorder="1" applyAlignment="1" applyProtection="1">
      <alignment horizontal="left" vertical="top" wrapText="1"/>
    </xf>
    <xf numFmtId="0" fontId="0" fillId="0" borderId="24" xfId="0" applyBorder="1" applyProtection="1"/>
    <xf numFmtId="49" fontId="1" fillId="0" borderId="16" xfId="0" applyNumberFormat="1" applyFont="1" applyBorder="1" applyAlignment="1" applyProtection="1">
      <alignment wrapText="1"/>
    </xf>
    <xf numFmtId="49" fontId="0" fillId="0" borderId="16" xfId="0" applyNumberFormat="1" applyBorder="1" applyAlignment="1" applyProtection="1">
      <alignment wrapText="1"/>
    </xf>
    <xf numFmtId="0" fontId="0" fillId="0" borderId="25" xfId="0" applyBorder="1" applyProtection="1"/>
    <xf numFmtId="49" fontId="0" fillId="0" borderId="3" xfId="0" applyNumberFormat="1" applyFill="1" applyBorder="1" applyProtection="1"/>
    <xf numFmtId="49" fontId="3" fillId="0" borderId="5" xfId="0" applyNumberFormat="1" applyFont="1" applyFill="1" applyBorder="1" applyAlignment="1" applyProtection="1">
      <alignment horizontal="right"/>
    </xf>
    <xf numFmtId="49" fontId="0" fillId="0" borderId="0" xfId="0" applyNumberFormat="1" applyFill="1" applyBorder="1" applyAlignment="1" applyProtection="1">
      <alignment horizontal="left" vertical="top"/>
    </xf>
    <xf numFmtId="0" fontId="0" fillId="0" borderId="13" xfId="0" applyNumberFormat="1" applyFill="1" applyBorder="1" applyAlignment="1" applyProtection="1">
      <alignment horizontal="left"/>
    </xf>
    <xf numFmtId="14" fontId="0" fillId="0" borderId="0" xfId="0" applyNumberFormat="1" applyFont="1" applyFill="1" applyBorder="1" applyAlignment="1" applyProtection="1">
      <alignment horizontal="left"/>
    </xf>
    <xf numFmtId="164" fontId="0" fillId="0" borderId="0" xfId="0" applyNumberFormat="1" applyFill="1" applyBorder="1" applyAlignment="1" applyProtection="1">
      <alignment horizontal="center" vertical="center"/>
    </xf>
    <xf numFmtId="164" fontId="0" fillId="0" borderId="0" xfId="0" applyNumberFormat="1" applyFill="1" applyBorder="1" applyAlignment="1" applyProtection="1">
      <alignment horizontal="center"/>
    </xf>
    <xf numFmtId="49" fontId="4" fillId="0" borderId="0" xfId="0" applyNumberFormat="1" applyFont="1" applyFill="1" applyBorder="1" applyProtection="1"/>
    <xf numFmtId="0" fontId="0" fillId="0" borderId="3" xfId="0" applyNumberFormat="1" applyFill="1" applyBorder="1" applyProtection="1"/>
    <xf numFmtId="0" fontId="3" fillId="0" borderId="5" xfId="0" applyNumberFormat="1" applyFont="1" applyFill="1" applyBorder="1" applyAlignment="1" applyProtection="1">
      <alignment horizontal="right"/>
    </xf>
    <xf numFmtId="0" fontId="12" fillId="0" borderId="0" xfId="0" applyNumberFormat="1" applyFont="1" applyFill="1" applyBorder="1" applyProtection="1"/>
    <xf numFmtId="0" fontId="0" fillId="0" borderId="0" xfId="0" applyNumberFormat="1" applyFill="1" applyBorder="1" applyProtection="1"/>
    <xf numFmtId="0" fontId="12" fillId="0" borderId="0" xfId="0" applyNumberFormat="1" applyFont="1" applyFill="1" applyBorder="1" applyProtection="1">
      <protection hidden="1"/>
    </xf>
    <xf numFmtId="0" fontId="9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Fill="1" applyBorder="1" applyAlignment="1" applyProtection="1">
      <alignment horizontal="left" vertical="top"/>
    </xf>
    <xf numFmtId="14" fontId="0" fillId="0" borderId="0" xfId="0" applyNumberFormat="1" applyFill="1" applyBorder="1" applyAlignment="1" applyProtection="1">
      <alignment horizontal="left"/>
    </xf>
    <xf numFmtId="0" fontId="0" fillId="0" borderId="1" xfId="0" applyFill="1" applyBorder="1" applyAlignment="1" applyProtection="1">
      <alignment horizontal="left" vertical="top"/>
      <protection locked="0"/>
    </xf>
    <xf numFmtId="14" fontId="0" fillId="0" borderId="1" xfId="0" applyNumberFormat="1" applyFill="1" applyBorder="1" applyAlignment="1" applyProtection="1">
      <alignment horizontal="left"/>
      <protection locked="0"/>
    </xf>
    <xf numFmtId="20" fontId="0" fillId="0" borderId="1" xfId="0" applyNumberFormat="1" applyFill="1" applyBorder="1" applyProtection="1">
      <protection locked="0"/>
    </xf>
    <xf numFmtId="14" fontId="0" fillId="0" borderId="1" xfId="0" applyNumberFormat="1" applyFill="1" applyBorder="1" applyProtection="1">
      <protection locked="0"/>
    </xf>
    <xf numFmtId="0" fontId="17" fillId="0" borderId="0" xfId="0" applyFont="1"/>
    <xf numFmtId="0" fontId="0" fillId="0" borderId="0" xfId="0" applyFill="1" applyBorder="1" applyProtection="1">
      <protection locked="0"/>
    </xf>
    <xf numFmtId="0" fontId="18" fillId="0" borderId="6" xfId="0" applyFont="1" applyFill="1" applyBorder="1" applyProtection="1"/>
    <xf numFmtId="0" fontId="5" fillId="0" borderId="0" xfId="0" applyFont="1" applyFill="1" applyBorder="1" applyProtection="1"/>
    <xf numFmtId="0" fontId="19" fillId="0" borderId="6" xfId="0" applyFont="1" applyFill="1" applyBorder="1" applyProtection="1"/>
    <xf numFmtId="0" fontId="0" fillId="0" borderId="0" xfId="0" applyFont="1"/>
    <xf numFmtId="164" fontId="0" fillId="0" borderId="1" xfId="0" applyNumberFormat="1" applyFill="1" applyBorder="1" applyProtection="1"/>
    <xf numFmtId="164" fontId="0" fillId="0" borderId="1" xfId="0" applyNumberFormat="1" applyFill="1" applyBorder="1" applyAlignment="1" applyProtection="1">
      <alignment horizontal="right"/>
    </xf>
    <xf numFmtId="0" fontId="5" fillId="0" borderId="6" xfId="0" applyFont="1" applyFill="1" applyBorder="1" applyAlignment="1" applyProtection="1">
      <alignment vertical="top"/>
    </xf>
    <xf numFmtId="0" fontId="0" fillId="0" borderId="0" xfId="0" applyFill="1" applyBorder="1" applyAlignment="1" applyProtection="1">
      <alignment vertical="top"/>
    </xf>
    <xf numFmtId="0" fontId="4" fillId="0" borderId="1" xfId="0" applyFont="1" applyFill="1" applyBorder="1" applyAlignment="1" applyProtection="1">
      <alignment horizontal="left"/>
      <protection locked="0"/>
    </xf>
    <xf numFmtId="0" fontId="10" fillId="0" borderId="0" xfId="0" applyFont="1" applyFill="1" applyBorder="1" applyAlignment="1" applyProtection="1">
      <alignment horizontal="left"/>
    </xf>
    <xf numFmtId="0" fontId="4" fillId="0" borderId="1" xfId="0" applyNumberFormat="1" applyFont="1" applyFill="1" applyBorder="1" applyProtection="1"/>
    <xf numFmtId="0" fontId="4" fillId="0" borderId="6" xfId="0" applyNumberFormat="1" applyFont="1" applyFill="1" applyBorder="1" applyProtection="1"/>
    <xf numFmtId="49" fontId="0" fillId="0" borderId="0" xfId="0" applyNumberFormat="1" applyFont="1" applyBorder="1" applyAlignment="1" applyProtection="1">
      <alignment horizontal="left" vertical="top" indent="3"/>
    </xf>
    <xf numFmtId="0" fontId="0" fillId="0" borderId="1" xfId="0" applyNumberFormat="1" applyFill="1" applyBorder="1" applyAlignment="1" applyProtection="1">
      <alignment horizontal="left" vertical="top"/>
    </xf>
    <xf numFmtId="0" fontId="22" fillId="0" borderId="0" xfId="0" applyFont="1" applyFill="1" applyAlignment="1" applyProtection="1">
      <alignment horizontal="right" vertical="center"/>
      <protection locked="0"/>
    </xf>
    <xf numFmtId="0" fontId="21" fillId="0" borderId="0" xfId="0" applyFont="1" applyFill="1" applyAlignment="1" applyProtection="1">
      <alignment vertical="top"/>
    </xf>
    <xf numFmtId="0" fontId="0" fillId="0" borderId="0" xfId="0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0" fillId="0" borderId="4" xfId="0" applyNumberFormat="1" applyFill="1" applyBorder="1" applyProtection="1"/>
    <xf numFmtId="0" fontId="23" fillId="0" borderId="0" xfId="0" applyFont="1" applyFill="1" applyAlignment="1" applyProtection="1">
      <alignment vertical="center"/>
    </xf>
    <xf numFmtId="0" fontId="3" fillId="0" borderId="4" xfId="0" applyFont="1" applyFill="1" applyBorder="1" applyAlignment="1" applyProtection="1">
      <alignment horizontal="right"/>
    </xf>
    <xf numFmtId="164" fontId="0" fillId="0" borderId="0" xfId="0" applyNumberFormat="1" applyFill="1" applyBorder="1" applyProtection="1"/>
    <xf numFmtId="20" fontId="0" fillId="0" borderId="1" xfId="0" applyNumberFormat="1" applyFill="1" applyBorder="1" applyAlignment="1" applyProtection="1">
      <alignment horizontal="right" vertical="center"/>
      <protection locked="0"/>
    </xf>
    <xf numFmtId="0" fontId="3" fillId="0" borderId="0" xfId="0" applyFont="1" applyFill="1" applyBorder="1" applyAlignment="1" applyProtection="1">
      <alignment horizontal="center"/>
    </xf>
    <xf numFmtId="0" fontId="0" fillId="0" borderId="1" xfId="0" applyFill="1" applyBorder="1" applyAlignment="1" applyProtection="1">
      <alignment vertical="center"/>
      <protection locked="0"/>
    </xf>
    <xf numFmtId="20" fontId="0" fillId="0" borderId="2" xfId="0" applyNumberFormat="1" applyFill="1" applyBorder="1" applyAlignment="1" applyProtection="1">
      <alignment horizontal="right" vertical="center"/>
      <protection locked="0"/>
    </xf>
    <xf numFmtId="0" fontId="0" fillId="0" borderId="6" xfId="0" applyNumberFormat="1" applyFill="1" applyBorder="1" applyProtection="1"/>
    <xf numFmtId="0" fontId="3" fillId="0" borderId="7" xfId="0" applyNumberFormat="1" applyFont="1" applyFill="1" applyBorder="1" applyAlignment="1" applyProtection="1">
      <alignment horizontal="right"/>
    </xf>
    <xf numFmtId="0" fontId="0" fillId="0" borderId="1" xfId="0" applyFill="1" applyBorder="1" applyAlignment="1" applyProtection="1">
      <alignment horizontal="left" vertical="center"/>
      <protection locked="0"/>
    </xf>
    <xf numFmtId="20" fontId="0" fillId="0" borderId="1" xfId="0" applyNumberFormat="1" applyFill="1" applyBorder="1" applyAlignment="1" applyProtection="1">
      <alignment horizontal="center" vertical="center"/>
    </xf>
    <xf numFmtId="164" fontId="0" fillId="0" borderId="1" xfId="0" applyNumberFormat="1" applyFill="1" applyBorder="1" applyAlignment="1" applyProtection="1">
      <alignment horizontal="center" vertical="center"/>
    </xf>
    <xf numFmtId="164" fontId="4" fillId="0" borderId="1" xfId="0" applyNumberFormat="1" applyFont="1" applyFill="1" applyBorder="1" applyProtection="1"/>
    <xf numFmtId="0" fontId="3" fillId="0" borderId="8" xfId="0" applyFont="1" applyFill="1" applyBorder="1" applyProtection="1"/>
    <xf numFmtId="20" fontId="7" fillId="0" borderId="0" xfId="0" applyNumberFormat="1" applyFont="1" applyFill="1" applyBorder="1" applyAlignment="1" applyProtection="1">
      <alignment horizontal="right" vertical="center"/>
    </xf>
    <xf numFmtId="0" fontId="24" fillId="0" borderId="0" xfId="0" applyFont="1" applyFill="1" applyBorder="1" applyProtection="1"/>
    <xf numFmtId="0" fontId="24" fillId="0" borderId="0" xfId="0" applyFont="1" applyFill="1" applyBorder="1" applyAlignment="1" applyProtection="1">
      <alignment horizontal="left"/>
    </xf>
    <xf numFmtId="4" fontId="0" fillId="0" borderId="1" xfId="0" applyNumberFormat="1" applyFill="1" applyBorder="1" applyAlignment="1" applyProtection="1">
      <alignment horizontal="right" vertical="top"/>
      <protection locked="0"/>
    </xf>
    <xf numFmtId="43" fontId="0" fillId="0" borderId="1" xfId="0" applyNumberFormat="1" applyFill="1" applyBorder="1" applyProtection="1">
      <protection locked="0"/>
    </xf>
    <xf numFmtId="0" fontId="0" fillId="0" borderId="14" xfId="0" applyFill="1" applyBorder="1" applyProtection="1">
      <protection locked="0"/>
    </xf>
    <xf numFmtId="2" fontId="0" fillId="0" borderId="11" xfId="0" applyNumberFormat="1" applyFill="1" applyBorder="1" applyAlignment="1" applyProtection="1">
      <alignment horizontal="right" vertical="top"/>
    </xf>
    <xf numFmtId="2" fontId="0" fillId="0" borderId="13" xfId="0" applyNumberFormat="1" applyFill="1" applyBorder="1" applyAlignment="1" applyProtection="1">
      <alignment horizontal="right" vertical="top"/>
    </xf>
    <xf numFmtId="2" fontId="0" fillId="0" borderId="12" xfId="0" applyNumberFormat="1" applyFill="1" applyBorder="1" applyAlignment="1" applyProtection="1">
      <alignment horizontal="right" vertical="top"/>
    </xf>
    <xf numFmtId="0" fontId="0" fillId="0" borderId="6" xfId="0" applyBorder="1" applyProtection="1"/>
    <xf numFmtId="3" fontId="26" fillId="0" borderId="0" xfId="1" applyNumberFormat="1" applyFont="1" applyFill="1" applyBorder="1" applyAlignment="1" applyProtection="1">
      <alignment horizontal="right" vertical="top"/>
    </xf>
    <xf numFmtId="4" fontId="0" fillId="0" borderId="13" xfId="0" applyNumberFormat="1" applyFill="1" applyBorder="1" applyAlignment="1" applyProtection="1">
      <alignment horizontal="right" vertical="top"/>
    </xf>
    <xf numFmtId="3" fontId="25" fillId="0" borderId="0" xfId="1" applyNumberFormat="1" applyFill="1" applyBorder="1" applyAlignment="1" applyProtection="1">
      <alignment horizontal="right" vertical="top"/>
    </xf>
    <xf numFmtId="20" fontId="0" fillId="0" borderId="0" xfId="0" applyNumberFormat="1" applyFont="1" applyFill="1" applyBorder="1" applyAlignment="1" applyProtection="1"/>
    <xf numFmtId="0" fontId="24" fillId="0" borderId="0" xfId="0" applyFont="1" applyFill="1" applyBorder="1" applyAlignment="1" applyProtection="1">
      <alignment horizontal="right"/>
    </xf>
    <xf numFmtId="14" fontId="0" fillId="0" borderId="2" xfId="0" applyNumberFormat="1" applyFill="1" applyBorder="1" applyAlignment="1" applyProtection="1">
      <alignment horizontal="right"/>
    </xf>
    <xf numFmtId="0" fontId="0" fillId="0" borderId="12" xfId="0" applyNumberFormat="1" applyFill="1" applyBorder="1" applyAlignment="1" applyProtection="1">
      <alignment horizontal="center"/>
    </xf>
    <xf numFmtId="0" fontId="0" fillId="0" borderId="1" xfId="0" applyNumberFormat="1" applyFill="1" applyBorder="1" applyAlignment="1" applyProtection="1">
      <alignment horizontal="left" vertical="top"/>
    </xf>
    <xf numFmtId="49" fontId="27" fillId="0" borderId="0" xfId="1" applyNumberFormat="1" applyFont="1" applyBorder="1" applyAlignment="1" applyProtection="1">
      <alignment vertical="top" wrapText="1"/>
      <protection locked="0"/>
    </xf>
    <xf numFmtId="0" fontId="7" fillId="0" borderId="4" xfId="0" applyFont="1" applyFill="1" applyBorder="1" applyAlignment="1" applyProtection="1">
      <alignment horizontal="left"/>
    </xf>
    <xf numFmtId="2" fontId="10" fillId="0" borderId="0" xfId="0" applyNumberFormat="1" applyFont="1" applyFill="1" applyBorder="1" applyAlignment="1" applyProtection="1">
      <alignment horizontal="center" vertical="center"/>
    </xf>
    <xf numFmtId="49" fontId="0" fillId="0" borderId="1" xfId="0" applyNumberFormat="1" applyFill="1" applyBorder="1" applyAlignment="1" applyProtection="1">
      <alignment horizontal="left" vertical="top" indent="2"/>
      <protection locked="0"/>
    </xf>
    <xf numFmtId="14" fontId="0" fillId="0" borderId="6" xfId="0" applyNumberFormat="1" applyFont="1" applyFill="1" applyBorder="1" applyAlignment="1" applyProtection="1">
      <alignment horizontal="left" indent="1"/>
    </xf>
    <xf numFmtId="0" fontId="0" fillId="0" borderId="6" xfId="0" applyFill="1" applyBorder="1" applyAlignment="1" applyProtection="1">
      <alignment horizontal="left" indent="1"/>
    </xf>
    <xf numFmtId="1" fontId="4" fillId="0" borderId="6" xfId="0" quotePrefix="1" applyNumberFormat="1" applyFont="1" applyFill="1" applyBorder="1" applyAlignment="1" applyProtection="1">
      <alignment horizontal="left" indent="1"/>
    </xf>
    <xf numFmtId="4" fontId="0" fillId="0" borderId="0" xfId="0" applyNumberFormat="1" applyFill="1" applyBorder="1" applyAlignment="1" applyProtection="1">
      <alignment horizontal="right" vertical="top"/>
    </xf>
    <xf numFmtId="164" fontId="4" fillId="0" borderId="0" xfId="0" applyNumberFormat="1" applyFont="1" applyFill="1" applyBorder="1" applyAlignment="1" applyProtection="1"/>
    <xf numFmtId="164" fontId="4" fillId="0" borderId="0" xfId="0" applyNumberFormat="1" applyFont="1" applyFill="1" applyBorder="1" applyProtection="1"/>
    <xf numFmtId="0" fontId="28" fillId="0" borderId="0" xfId="0" applyFont="1" applyFill="1" applyBorder="1"/>
    <xf numFmtId="166" fontId="29" fillId="0" borderId="0" xfId="0" applyNumberFormat="1" applyFont="1" applyFill="1" applyBorder="1"/>
    <xf numFmtId="0" fontId="29" fillId="0" borderId="0" xfId="0" applyFont="1" applyFill="1" applyBorder="1"/>
    <xf numFmtId="0" fontId="3" fillId="0" borderId="0" xfId="0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left" vertical="top"/>
    </xf>
    <xf numFmtId="49" fontId="0" fillId="0" borderId="26" xfId="0" applyNumberFormat="1" applyFill="1" applyBorder="1" applyAlignment="1" applyProtection="1">
      <alignment horizontal="left" indent="2"/>
      <protection locked="0"/>
    </xf>
    <xf numFmtId="14" fontId="0" fillId="0" borderId="26" xfId="0" applyNumberFormat="1" applyFill="1" applyBorder="1" applyAlignment="1" applyProtection="1">
      <alignment horizontal="left" vertical="center" indent="2"/>
      <protection locked="0"/>
    </xf>
    <xf numFmtId="2" fontId="4" fillId="0" borderId="26" xfId="0" applyNumberFormat="1" applyFont="1" applyFill="1" applyBorder="1" applyAlignment="1" applyProtection="1">
      <alignment vertical="center"/>
    </xf>
    <xf numFmtId="2" fontId="0" fillId="0" borderId="26" xfId="0" applyNumberFormat="1" applyFill="1" applyBorder="1" applyAlignment="1" applyProtection="1">
      <alignment horizontal="right" vertical="center"/>
    </xf>
    <xf numFmtId="4" fontId="0" fillId="0" borderId="26" xfId="0" applyNumberFormat="1" applyFill="1" applyBorder="1" applyAlignment="1" applyProtection="1">
      <alignment horizontal="right" vertical="top"/>
    </xf>
    <xf numFmtId="2" fontId="4" fillId="0" borderId="26" xfId="0" applyNumberFormat="1" applyFont="1" applyFill="1" applyBorder="1" applyAlignment="1" applyProtection="1"/>
    <xf numFmtId="2" fontId="0" fillId="0" borderId="26" xfId="0" applyNumberFormat="1" applyFill="1" applyBorder="1" applyAlignment="1" applyProtection="1">
      <alignment horizontal="right" vertical="top"/>
    </xf>
    <xf numFmtId="49" fontId="0" fillId="0" borderId="2" xfId="0" applyNumberFormat="1" applyFill="1" applyBorder="1" applyAlignment="1" applyProtection="1">
      <alignment horizontal="left" vertical="top"/>
      <protection locked="0"/>
    </xf>
    <xf numFmtId="49" fontId="0" fillId="0" borderId="14" xfId="0" applyNumberFormat="1" applyFill="1" applyBorder="1" applyAlignment="1" applyProtection="1">
      <alignment horizontal="left" vertical="top"/>
      <protection locked="0"/>
    </xf>
    <xf numFmtId="49" fontId="0" fillId="0" borderId="2" xfId="0" applyNumberFormat="1" applyFill="1" applyBorder="1" applyAlignment="1" applyProtection="1">
      <alignment horizontal="left" vertical="top" indent="1"/>
      <protection locked="0"/>
    </xf>
    <xf numFmtId="49" fontId="0" fillId="0" borderId="14" xfId="0" applyNumberFormat="1" applyFill="1" applyBorder="1" applyAlignment="1" applyProtection="1">
      <alignment horizontal="left" vertical="top" indent="1"/>
      <protection locked="0"/>
    </xf>
    <xf numFmtId="49" fontId="0" fillId="0" borderId="1" xfId="0" applyNumberFormat="1" applyFill="1" applyBorder="1" applyAlignment="1" applyProtection="1">
      <alignment horizontal="left" vertical="top"/>
      <protection locked="0"/>
    </xf>
    <xf numFmtId="14" fontId="0" fillId="0" borderId="12" xfId="0" applyNumberFormat="1" applyFill="1" applyBorder="1" applyAlignment="1" applyProtection="1">
      <alignment horizontal="left"/>
    </xf>
    <xf numFmtId="14" fontId="0" fillId="0" borderId="14" xfId="0" applyNumberFormat="1" applyFill="1" applyBorder="1" applyAlignment="1" applyProtection="1">
      <alignment horizontal="left"/>
    </xf>
    <xf numFmtId="49" fontId="0" fillId="0" borderId="3" xfId="0" applyNumberFormat="1" applyFill="1" applyBorder="1" applyAlignment="1" applyProtection="1">
      <alignment horizontal="left" vertical="top" wrapText="1"/>
      <protection locked="0"/>
    </xf>
    <xf numFmtId="49" fontId="0" fillId="0" borderId="4" xfId="0" applyNumberFormat="1" applyFill="1" applyBorder="1" applyAlignment="1" applyProtection="1">
      <alignment horizontal="left" vertical="top" wrapText="1"/>
      <protection locked="0"/>
    </xf>
    <xf numFmtId="49" fontId="0" fillId="0" borderId="5" xfId="0" applyNumberFormat="1" applyFill="1" applyBorder="1" applyAlignment="1" applyProtection="1">
      <alignment horizontal="left" vertical="top" wrapText="1"/>
      <protection locked="0"/>
    </xf>
    <xf numFmtId="49" fontId="0" fillId="0" borderId="10" xfId="0" applyNumberFormat="1" applyFill="1" applyBorder="1" applyAlignment="1" applyProtection="1">
      <alignment horizontal="left" vertical="top" wrapText="1"/>
      <protection locked="0"/>
    </xf>
    <xf numFmtId="49" fontId="0" fillId="0" borderId="8" xfId="0" applyNumberFormat="1" applyFill="1" applyBorder="1" applyAlignment="1" applyProtection="1">
      <alignment horizontal="left" vertical="top" wrapText="1"/>
      <protection locked="0"/>
    </xf>
    <xf numFmtId="49" fontId="0" fillId="0" borderId="9" xfId="0" applyNumberFormat="1" applyFill="1" applyBorder="1" applyAlignment="1" applyProtection="1">
      <alignment horizontal="left" vertical="top" wrapText="1"/>
      <protection locked="0"/>
    </xf>
    <xf numFmtId="0" fontId="0" fillId="0" borderId="2" xfId="0" applyNumberFormat="1" applyFill="1" applyBorder="1" applyAlignment="1" applyProtection="1">
      <alignment horizontal="left" vertical="top"/>
      <protection locked="0"/>
    </xf>
    <xf numFmtId="0" fontId="0" fillId="0" borderId="12" xfId="0" applyNumberFormat="1" applyFill="1" applyBorder="1" applyAlignment="1" applyProtection="1">
      <alignment horizontal="left" vertical="top"/>
      <protection locked="0"/>
    </xf>
    <xf numFmtId="0" fontId="0" fillId="0" borderId="14" xfId="0" applyNumberFormat="1" applyFill="1" applyBorder="1" applyAlignment="1" applyProtection="1">
      <alignment horizontal="left" vertical="top"/>
      <protection locked="0"/>
    </xf>
    <xf numFmtId="49" fontId="0" fillId="0" borderId="12" xfId="0" applyNumberFormat="1" applyFill="1" applyBorder="1" applyAlignment="1" applyProtection="1">
      <alignment horizontal="left" vertical="top" indent="1"/>
      <protection locked="0"/>
    </xf>
    <xf numFmtId="49" fontId="0" fillId="0" borderId="12" xfId="0" applyNumberFormat="1" applyFill="1" applyBorder="1" applyAlignment="1" applyProtection="1">
      <alignment horizontal="left" vertical="top"/>
      <protection locked="0"/>
    </xf>
    <xf numFmtId="0" fontId="0" fillId="0" borderId="3" xfId="0" applyNumberFormat="1" applyFill="1" applyBorder="1" applyAlignment="1" applyProtection="1">
      <alignment horizontal="left" vertical="top"/>
      <protection locked="0"/>
    </xf>
    <xf numFmtId="0" fontId="0" fillId="0" borderId="4" xfId="0" applyNumberFormat="1" applyFill="1" applyBorder="1" applyAlignment="1" applyProtection="1">
      <alignment horizontal="left" vertical="top"/>
      <protection locked="0"/>
    </xf>
    <xf numFmtId="0" fontId="0" fillId="0" borderId="5" xfId="0" applyNumberFormat="1" applyFill="1" applyBorder="1" applyAlignment="1" applyProtection="1">
      <alignment horizontal="left" vertical="top"/>
      <protection locked="0"/>
    </xf>
    <xf numFmtId="49" fontId="0" fillId="0" borderId="2" xfId="0" applyNumberFormat="1" applyFill="1" applyBorder="1" applyAlignment="1" applyProtection="1">
      <alignment horizontal="left" vertical="top" indent="2"/>
      <protection locked="0"/>
    </xf>
    <xf numFmtId="49" fontId="0" fillId="0" borderId="12" xfId="0" applyNumberFormat="1" applyFill="1" applyBorder="1" applyAlignment="1" applyProtection="1">
      <alignment horizontal="left" vertical="top" indent="2"/>
      <protection locked="0"/>
    </xf>
    <xf numFmtId="49" fontId="0" fillId="0" borderId="14" xfId="0" applyNumberFormat="1" applyFill="1" applyBorder="1" applyAlignment="1" applyProtection="1">
      <alignment horizontal="left" vertical="top" indent="2"/>
      <protection locked="0"/>
    </xf>
    <xf numFmtId="0" fontId="4" fillId="0" borderId="1" xfId="0" applyNumberFormat="1" applyFont="1" applyFill="1" applyBorder="1" applyAlignment="1" applyProtection="1">
      <alignment horizontal="left" vertical="top"/>
    </xf>
    <xf numFmtId="0" fontId="0" fillId="0" borderId="2" xfId="0" applyNumberFormat="1" applyFill="1" applyBorder="1" applyAlignment="1" applyProtection="1">
      <alignment horizontal="left" vertical="top"/>
    </xf>
    <xf numFmtId="0" fontId="0" fillId="0" borderId="12" xfId="0" applyNumberFormat="1" applyFill="1" applyBorder="1" applyAlignment="1" applyProtection="1">
      <alignment horizontal="left" vertical="top"/>
    </xf>
    <xf numFmtId="0" fontId="0" fillId="0" borderId="14" xfId="0" applyNumberFormat="1" applyFill="1" applyBorder="1" applyAlignment="1" applyProtection="1">
      <alignment horizontal="left" vertical="top"/>
    </xf>
    <xf numFmtId="0" fontId="0" fillId="0" borderId="1" xfId="0" applyNumberFormat="1" applyFill="1" applyBorder="1" applyAlignment="1" applyProtection="1">
      <alignment horizontal="left" vertical="top"/>
    </xf>
    <xf numFmtId="0" fontId="0" fillId="0" borderId="2" xfId="0" applyFill="1" applyBorder="1" applyAlignment="1" applyProtection="1">
      <alignment horizontal="left" vertical="center"/>
      <protection locked="0"/>
    </xf>
    <xf numFmtId="0" fontId="0" fillId="0" borderId="14" xfId="0" applyFill="1" applyBorder="1" applyAlignment="1" applyProtection="1">
      <alignment horizontal="left" vertical="center"/>
      <protection locked="0"/>
    </xf>
    <xf numFmtId="0" fontId="0" fillId="0" borderId="11" xfId="0" applyNumberFormat="1" applyFill="1" applyBorder="1" applyAlignment="1" applyProtection="1">
      <alignment horizontal="left" vertical="top"/>
    </xf>
    <xf numFmtId="0" fontId="0" fillId="0" borderId="13" xfId="0" applyNumberFormat="1" applyFill="1" applyBorder="1" applyAlignment="1" applyProtection="1">
      <alignment horizontal="left" vertical="top"/>
    </xf>
    <xf numFmtId="0" fontId="0" fillId="0" borderId="0" xfId="0" applyFill="1" applyBorder="1" applyAlignment="1" applyProtection="1">
      <alignment horizontal="left" vertical="top" wrapText="1"/>
    </xf>
    <xf numFmtId="0" fontId="0" fillId="0" borderId="2" xfId="0" applyFill="1" applyBorder="1" applyAlignment="1" applyProtection="1">
      <alignment horizontal="left" vertical="top"/>
    </xf>
    <xf numFmtId="0" fontId="0" fillId="0" borderId="14" xfId="0" applyFill="1" applyBorder="1" applyAlignment="1" applyProtection="1">
      <alignment horizontal="left" vertical="top"/>
    </xf>
    <xf numFmtId="0" fontId="3" fillId="0" borderId="8" xfId="0" applyFont="1" applyFill="1" applyBorder="1" applyAlignment="1" applyProtection="1">
      <alignment horizontal="left" wrapText="1"/>
    </xf>
    <xf numFmtId="0" fontId="0" fillId="0" borderId="11" xfId="0" applyFill="1" applyBorder="1" applyAlignment="1" applyProtection="1">
      <alignment horizontal="left" vertical="top"/>
      <protection locked="0"/>
    </xf>
    <xf numFmtId="0" fontId="0" fillId="0" borderId="13" xfId="0" applyFill="1" applyBorder="1" applyAlignment="1" applyProtection="1">
      <alignment horizontal="left" vertical="top"/>
      <protection locked="0"/>
    </xf>
    <xf numFmtId="0" fontId="0" fillId="0" borderId="3" xfId="0" applyFill="1" applyBorder="1" applyAlignment="1" applyProtection="1">
      <alignment horizontal="left" vertical="top" wrapText="1"/>
      <protection locked="0"/>
    </xf>
    <xf numFmtId="0" fontId="0" fillId="0" borderId="5" xfId="0" applyFill="1" applyBorder="1" applyAlignment="1" applyProtection="1">
      <alignment horizontal="left" vertical="top" wrapText="1"/>
      <protection locked="0"/>
    </xf>
    <xf numFmtId="0" fontId="0" fillId="0" borderId="10" xfId="0" applyFill="1" applyBorder="1" applyAlignment="1" applyProtection="1">
      <alignment horizontal="left" vertical="top" wrapText="1"/>
      <protection locked="0"/>
    </xf>
    <xf numFmtId="0" fontId="0" fillId="0" borderId="9" xfId="0" applyFill="1" applyBorder="1" applyAlignment="1" applyProtection="1">
      <alignment horizontal="left" vertical="top" wrapText="1"/>
      <protection locked="0"/>
    </xf>
    <xf numFmtId="49" fontId="0" fillId="0" borderId="0" xfId="0" applyNumberFormat="1" applyFill="1" applyBorder="1" applyAlignment="1" applyProtection="1">
      <alignment horizontal="left" vertical="top" wrapText="1"/>
    </xf>
    <xf numFmtId="49" fontId="0" fillId="0" borderId="0" xfId="0" applyNumberFormat="1" applyFont="1" applyBorder="1" applyAlignment="1" applyProtection="1">
      <alignment horizontal="left" vertical="top" wrapText="1"/>
    </xf>
    <xf numFmtId="49" fontId="1" fillId="0" borderId="0" xfId="0" applyNumberFormat="1" applyFont="1" applyBorder="1" applyAlignment="1" applyProtection="1">
      <alignment horizontal="left" vertical="top" wrapText="1"/>
    </xf>
  </cellXfs>
  <cellStyles count="2">
    <cellStyle name="Link" xfId="1" builtinId="8"/>
    <cellStyle name="Standard" xfId="0" builtinId="0"/>
  </cellStyles>
  <dxfs count="2"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FD1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10</xdr:row>
          <xdr:rowOff>161925</xdr:rowOff>
        </xdr:from>
        <xdr:to>
          <xdr:col>3</xdr:col>
          <xdr:colOff>9525</xdr:colOff>
          <xdr:row>12</xdr:row>
          <xdr:rowOff>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408711</xdr:colOff>
      <xdr:row>42</xdr:row>
      <xdr:rowOff>175781</xdr:rowOff>
    </xdr:from>
    <xdr:to>
      <xdr:col>3</xdr:col>
      <xdr:colOff>2904576</xdr:colOff>
      <xdr:row>68</xdr:row>
      <xdr:rowOff>112569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968" t="16290" r="69456" b="5822"/>
        <a:stretch/>
      </xdr:blipFill>
      <xdr:spPr>
        <a:xfrm>
          <a:off x="824347" y="13441508"/>
          <a:ext cx="4132434" cy="4889788"/>
        </a:xfrm>
        <a:prstGeom prst="rect">
          <a:avLst/>
        </a:prstGeom>
      </xdr:spPr>
    </xdr:pic>
    <xdr:clientData/>
  </xdr:twoCellAnchor>
  <xdr:twoCellAnchor editAs="oneCell">
    <xdr:from>
      <xdr:col>2</xdr:col>
      <xdr:colOff>380878</xdr:colOff>
      <xdr:row>69</xdr:row>
      <xdr:rowOff>42672</xdr:rowOff>
    </xdr:from>
    <xdr:to>
      <xdr:col>3</xdr:col>
      <xdr:colOff>2822863</xdr:colOff>
      <xdr:row>85</xdr:row>
      <xdr:rowOff>77113</xdr:rowOff>
    </xdr:to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309" t="26254" r="68689" b="18113"/>
        <a:stretch/>
      </xdr:blipFill>
      <xdr:spPr>
        <a:xfrm>
          <a:off x="796514" y="18451899"/>
          <a:ext cx="4078554" cy="30824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fs-bln-01.dakks.local\user$\johannsen\Desktop\62%20FB%20003.1_GebVneu_Rechnung_BG-extern-ohne%20MwSt_Inland_20180701_v3.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3-5%20Lenkung%20Dokumente\3-5-1%20Entw&#252;rfe\Abschnitt%206_Personelle%20Ressourcen\6.2_Personal%20in%20Akk.prozess%20einbezogen\FB\62%20FB%20003%20-%20Rechnungsformulare%20Begutachter%20extern\62%20FB%20003.1_GebVneu_Rechnung_BG_ohne_MwSt_Inland_20180926_v3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nweise zum Ausfüllen"/>
      <sheetName val="Deckblatt - Zusammenfassung"/>
      <sheetName val="Honorar VorNachbereitung"/>
      <sheetName val="Honorar Begutachtung"/>
      <sheetName val="Honorar Wartezeit "/>
      <sheetName val="Honorar"/>
      <sheetName val="Honorar Reisezeit"/>
      <sheetName val="Reisekosten"/>
      <sheetName val="Stundenzettel Begutachtung"/>
      <sheetName val="Tabell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Anreise</v>
          </cell>
          <cell r="E1" t="str">
            <v>Vorbereitung</v>
          </cell>
        </row>
        <row r="2">
          <cell r="A2" t="str">
            <v>Weiterreise 1</v>
          </cell>
          <cell r="E2" t="str">
            <v>Nachbereitung</v>
          </cell>
        </row>
        <row r="3">
          <cell r="A3" t="str">
            <v>Weiterreise 2</v>
          </cell>
          <cell r="E3" t="str">
            <v>Begutachtung</v>
          </cell>
        </row>
        <row r="4">
          <cell r="A4" t="str">
            <v>Weiterreise 3</v>
          </cell>
          <cell r="E4" t="str">
            <v>Wartezeit</v>
          </cell>
        </row>
        <row r="5">
          <cell r="A5" t="str">
            <v>Abreise</v>
          </cell>
          <cell r="E5" t="str">
            <v>Dokumentenprüfung</v>
          </cell>
        </row>
        <row r="6">
          <cell r="E6" t="str">
            <v>Vor-Ort-Beobachtung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nweise zum Ausfüllen"/>
      <sheetName val="Deckblatt - Zusammenfassung"/>
      <sheetName val="Honorar"/>
      <sheetName val="Honorar Reisezeit"/>
      <sheetName val="Reisekosten"/>
      <sheetName val="Stundenzettel Begutachtung"/>
      <sheetName val="Tabelle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Anreise</v>
          </cell>
          <cell r="E1" t="str">
            <v>Vorbereitung</v>
          </cell>
        </row>
        <row r="2">
          <cell r="A2" t="str">
            <v>Weiterreise 1</v>
          </cell>
          <cell r="E2" t="str">
            <v>Nachbereitung</v>
          </cell>
        </row>
        <row r="3">
          <cell r="A3" t="str">
            <v>Weiterreise 2</v>
          </cell>
          <cell r="E3" t="str">
            <v>Begutachtung</v>
          </cell>
        </row>
        <row r="4">
          <cell r="A4" t="str">
            <v>Weiterreise 3</v>
          </cell>
          <cell r="E4" t="str">
            <v>Wartezeit</v>
          </cell>
        </row>
        <row r="5">
          <cell r="A5" t="str">
            <v>Abreise</v>
          </cell>
          <cell r="E5" t="str">
            <v>Dokumentenprüfung</v>
          </cell>
        </row>
        <row r="6">
          <cell r="E6" t="str">
            <v>Vor-Ort-Beobachtung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kreditoren@dakks.de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tabColor rgb="FF00B0F0"/>
    <pageSetUpPr fitToPage="1"/>
  </sheetPr>
  <dimension ref="A1:I49"/>
  <sheetViews>
    <sheetView showGridLines="0" tabSelected="1" view="pageLayout" zoomScale="106" zoomScaleNormal="100" zoomScalePageLayoutView="106" workbookViewId="0"/>
  </sheetViews>
  <sheetFormatPr baseColWidth="10" defaultColWidth="11.42578125" defaultRowHeight="15" x14ac:dyDescent="0.25"/>
  <cols>
    <col min="1" max="1" width="20.85546875" style="5" customWidth="1"/>
    <col min="2" max="2" width="33.42578125" style="2" customWidth="1"/>
    <col min="3" max="4" width="10.140625" style="4" customWidth="1"/>
    <col min="5" max="5" width="8.5703125" style="2" customWidth="1"/>
    <col min="6" max="6" width="12.7109375" style="2" customWidth="1"/>
    <col min="7" max="7" width="11.5703125" style="2" customWidth="1"/>
    <col min="8" max="8" width="1.140625" style="2" customWidth="1"/>
    <col min="9" max="16384" width="11.42578125" style="2"/>
  </cols>
  <sheetData>
    <row r="1" spans="1:9" s="129" customFormat="1" ht="26.25" customHeight="1" x14ac:dyDescent="0.25">
      <c r="A1" s="126" t="s">
        <v>132</v>
      </c>
      <c r="B1" s="131" t="s">
        <v>188</v>
      </c>
      <c r="C1" s="128"/>
      <c r="D1" s="128"/>
    </row>
    <row r="2" spans="1:9" x14ac:dyDescent="0.25">
      <c r="A2" s="10" t="s">
        <v>0</v>
      </c>
      <c r="B2" s="11"/>
      <c r="C2" s="11"/>
      <c r="D2" s="11"/>
      <c r="E2" s="11"/>
      <c r="F2" s="11"/>
      <c r="G2" s="11"/>
      <c r="H2" s="12"/>
    </row>
    <row r="3" spans="1:9" x14ac:dyDescent="0.25">
      <c r="A3" s="13" t="s">
        <v>97</v>
      </c>
      <c r="B3" s="4" t="s">
        <v>187</v>
      </c>
      <c r="C3" s="4" t="s">
        <v>2</v>
      </c>
      <c r="E3" s="4" t="s">
        <v>3</v>
      </c>
      <c r="F3" s="4"/>
      <c r="G3" s="159" t="s">
        <v>172</v>
      </c>
      <c r="H3" s="14"/>
    </row>
    <row r="4" spans="1:9" x14ac:dyDescent="0.25">
      <c r="A4" s="15"/>
      <c r="B4" s="16" t="s">
        <v>34</v>
      </c>
      <c r="C4" s="16" t="s">
        <v>4</v>
      </c>
      <c r="D4" s="16"/>
      <c r="E4" s="16" t="s">
        <v>5</v>
      </c>
      <c r="F4" s="4"/>
      <c r="G4" s="16"/>
      <c r="H4" s="17"/>
      <c r="I4" s="3"/>
    </row>
    <row r="5" spans="1:9" x14ac:dyDescent="0.25">
      <c r="A5" s="13" t="s">
        <v>68</v>
      </c>
      <c r="B5" s="7"/>
      <c r="C5" s="185"/>
      <c r="D5" s="186"/>
      <c r="E5" s="187"/>
      <c r="F5" s="188"/>
      <c r="G5" s="177"/>
      <c r="H5" s="14"/>
    </row>
    <row r="6" spans="1:9" x14ac:dyDescent="0.25">
      <c r="A6" s="13"/>
      <c r="B6" s="7"/>
      <c r="C6" s="185"/>
      <c r="D6" s="186"/>
      <c r="E6" s="189"/>
      <c r="F6" s="189"/>
      <c r="G6" s="4"/>
      <c r="H6" s="14"/>
    </row>
    <row r="7" spans="1:9" x14ac:dyDescent="0.25">
      <c r="A7" s="13"/>
      <c r="B7" s="7"/>
      <c r="C7" s="90"/>
      <c r="D7" s="91" t="s">
        <v>36</v>
      </c>
      <c r="E7" s="202"/>
      <c r="F7" s="186"/>
      <c r="G7" s="4"/>
      <c r="H7" s="14"/>
    </row>
    <row r="8" spans="1:9" x14ac:dyDescent="0.25">
      <c r="A8" s="114" t="s">
        <v>123</v>
      </c>
      <c r="B8" s="120"/>
      <c r="C8" s="121"/>
      <c r="E8" s="92"/>
      <c r="F8" s="4"/>
      <c r="G8" s="4"/>
      <c r="H8" s="14"/>
    </row>
    <row r="9" spans="1:9" x14ac:dyDescent="0.25">
      <c r="A9" s="112"/>
      <c r="B9" s="113"/>
      <c r="C9" s="20"/>
      <c r="E9" s="92"/>
      <c r="F9" s="4"/>
      <c r="G9" s="4"/>
      <c r="H9" s="14"/>
    </row>
    <row r="10" spans="1:9" x14ac:dyDescent="0.25">
      <c r="A10" s="18" t="s">
        <v>6</v>
      </c>
      <c r="B10" s="166"/>
      <c r="C10" s="206"/>
      <c r="D10" s="207"/>
      <c r="E10" s="208"/>
      <c r="F10" s="4"/>
      <c r="G10" s="4"/>
      <c r="H10" s="14"/>
    </row>
    <row r="11" spans="1:9" x14ac:dyDescent="0.25">
      <c r="A11" s="18" t="s">
        <v>69</v>
      </c>
      <c r="B11" s="7"/>
      <c r="E11" s="4"/>
      <c r="F11" s="4"/>
      <c r="G11" s="4"/>
      <c r="H11" s="14"/>
    </row>
    <row r="12" spans="1:9" x14ac:dyDescent="0.25">
      <c r="A12" s="18" t="s">
        <v>7</v>
      </c>
      <c r="B12" s="166"/>
      <c r="C12" s="19" t="b">
        <v>1</v>
      </c>
      <c r="D12" s="20" t="s">
        <v>38</v>
      </c>
      <c r="E12" s="4"/>
      <c r="F12" s="4"/>
      <c r="G12" s="4"/>
      <c r="H12" s="14"/>
    </row>
    <row r="13" spans="1:9" x14ac:dyDescent="0.25">
      <c r="A13" s="18" t="s">
        <v>8</v>
      </c>
      <c r="B13" s="166"/>
      <c r="E13" s="4"/>
      <c r="F13" s="4"/>
      <c r="G13" s="4" t="s">
        <v>31</v>
      </c>
      <c r="H13" s="14"/>
    </row>
    <row r="14" spans="1:9" x14ac:dyDescent="0.25">
      <c r="A14" s="18" t="s">
        <v>9</v>
      </c>
      <c r="B14" s="7"/>
      <c r="E14" s="4"/>
      <c r="F14" s="4"/>
      <c r="G14" s="4"/>
      <c r="H14" s="14"/>
    </row>
    <row r="15" spans="1:9" ht="7.5" customHeight="1" x14ac:dyDescent="0.25">
      <c r="A15" s="21"/>
      <c r="B15" s="22"/>
      <c r="C15" s="22"/>
      <c r="D15" s="22"/>
      <c r="E15" s="22"/>
      <c r="F15" s="22"/>
      <c r="G15" s="22"/>
      <c r="H15" s="23"/>
    </row>
    <row r="16" spans="1:9" x14ac:dyDescent="0.25">
      <c r="A16" s="13" t="s">
        <v>10</v>
      </c>
      <c r="B16" s="4"/>
      <c r="E16" s="4"/>
      <c r="F16" s="4"/>
      <c r="G16" s="4"/>
      <c r="H16" s="14"/>
    </row>
    <row r="17" spans="1:9" x14ac:dyDescent="0.25">
      <c r="A17" s="18" t="s">
        <v>11</v>
      </c>
      <c r="B17" s="178"/>
      <c r="C17" s="24"/>
      <c r="D17" s="24"/>
      <c r="E17" s="25" t="s">
        <v>99</v>
      </c>
      <c r="F17" s="179"/>
      <c r="G17" s="4"/>
      <c r="H17" s="14"/>
    </row>
    <row r="18" spans="1:9" ht="7.5" customHeight="1" x14ac:dyDescent="0.25">
      <c r="A18" s="18"/>
      <c r="B18" s="24"/>
      <c r="C18" s="24"/>
      <c r="D18" s="24"/>
      <c r="E18" s="26"/>
      <c r="F18" s="27"/>
      <c r="G18" s="4"/>
      <c r="H18" s="14"/>
    </row>
    <row r="19" spans="1:9" x14ac:dyDescent="0.25">
      <c r="A19" s="18" t="s">
        <v>42</v>
      </c>
      <c r="B19" s="187"/>
      <c r="C19" s="201"/>
      <c r="D19" s="201"/>
      <c r="E19" s="201"/>
      <c r="F19" s="188"/>
      <c r="G19" s="4"/>
      <c r="H19" s="14"/>
    </row>
    <row r="20" spans="1:9" x14ac:dyDescent="0.25">
      <c r="A20" s="18" t="s">
        <v>35</v>
      </c>
      <c r="B20" s="56"/>
      <c r="C20" s="198"/>
      <c r="D20" s="199"/>
      <c r="E20" s="199"/>
      <c r="F20" s="200"/>
      <c r="G20" s="4"/>
      <c r="H20" s="14"/>
    </row>
    <row r="21" spans="1:9" x14ac:dyDescent="0.25">
      <c r="A21" s="18" t="s">
        <v>50</v>
      </c>
      <c r="B21" s="203"/>
      <c r="C21" s="204"/>
      <c r="D21" s="204"/>
      <c r="E21" s="204"/>
      <c r="F21" s="205"/>
      <c r="G21" s="4"/>
      <c r="H21" s="14"/>
    </row>
    <row r="22" spans="1:9" x14ac:dyDescent="0.25">
      <c r="A22" s="18" t="s">
        <v>51</v>
      </c>
      <c r="B22" s="160" t="str">
        <f>IF(MIN(Honorar!B17:B44)=0,"",MIN(Honorar!B17:B44))</f>
        <v/>
      </c>
      <c r="C22" s="161" t="s">
        <v>173</v>
      </c>
      <c r="D22" s="190" t="str">
        <f>IF(MAX(Honorar!B17:B44)=0,"",MAX(Honorar!B17:B44))</f>
        <v/>
      </c>
      <c r="E22" s="190"/>
      <c r="F22" s="191"/>
      <c r="G22" s="4"/>
      <c r="H22" s="14"/>
    </row>
    <row r="23" spans="1:9" ht="7.5" customHeight="1" x14ac:dyDescent="0.25">
      <c r="A23" s="13"/>
      <c r="B23" s="48"/>
      <c r="C23" s="48"/>
      <c r="D23" s="48"/>
      <c r="E23" s="48"/>
      <c r="F23" s="48"/>
      <c r="G23" s="48"/>
      <c r="H23" s="50"/>
    </row>
    <row r="24" spans="1:9" x14ac:dyDescent="0.25">
      <c r="A24" s="10" t="s">
        <v>47</v>
      </c>
      <c r="B24" s="32"/>
      <c r="C24" s="51"/>
      <c r="D24" s="64" t="s">
        <v>32</v>
      </c>
      <c r="E24" s="164" t="s">
        <v>32</v>
      </c>
      <c r="F24" s="64"/>
      <c r="G24" s="132" t="s">
        <v>133</v>
      </c>
      <c r="H24" s="38"/>
      <c r="I24" s="3"/>
    </row>
    <row r="25" spans="1:9" x14ac:dyDescent="0.25">
      <c r="A25" s="167" t="s">
        <v>98</v>
      </c>
      <c r="C25" s="95"/>
      <c r="D25" s="165">
        <f>E25*24</f>
        <v>0</v>
      </c>
      <c r="E25" s="180">
        <f>SUM(Honorar!F46:F47)*24</f>
        <v>0</v>
      </c>
      <c r="F25" s="181">
        <f>IF(B$8=Tabelle1!A$12,Tabelle1!B$12,Tabelle1!B$13)</f>
        <v>95</v>
      </c>
      <c r="G25" s="182">
        <f>Honorar!H46+Honorar!H47</f>
        <v>0</v>
      </c>
      <c r="H25" s="14"/>
    </row>
    <row r="26" spans="1:9" ht="15.6" customHeight="1" x14ac:dyDescent="0.25">
      <c r="A26" s="168" t="s">
        <v>58</v>
      </c>
      <c r="C26" s="29"/>
      <c r="D26" s="165">
        <f t="shared" ref="D26:D30" si="0">E26*24</f>
        <v>0</v>
      </c>
      <c r="E26" s="183">
        <f>Honorar!F48*24</f>
        <v>0</v>
      </c>
      <c r="F26" s="181">
        <f>IF(B$8=Tabelle1!A$12,Tabelle1!B$12,Tabelle1!B$13)</f>
        <v>95</v>
      </c>
      <c r="G26" s="182">
        <f>Honorar!H48</f>
        <v>0</v>
      </c>
      <c r="H26" s="14"/>
    </row>
    <row r="27" spans="1:9" x14ac:dyDescent="0.25">
      <c r="A27" s="167" t="s">
        <v>182</v>
      </c>
      <c r="C27" s="16"/>
      <c r="D27" s="165">
        <f t="shared" si="0"/>
        <v>0</v>
      </c>
      <c r="E27" s="183">
        <f>'Honorar Reisezeit Wartezeit'!G27*24</f>
        <v>0</v>
      </c>
      <c r="F27" s="181">
        <f>IF(B$8=Tabelle1!A$12,Tabelle1!B$12,Tabelle1!B$13)</f>
        <v>95</v>
      </c>
      <c r="G27" s="182">
        <f>'Honorar Reisezeit Wartezeit'!H27</f>
        <v>0</v>
      </c>
      <c r="H27" s="14"/>
    </row>
    <row r="28" spans="1:9" x14ac:dyDescent="0.25">
      <c r="A28" s="167" t="s">
        <v>60</v>
      </c>
      <c r="D28" s="165">
        <f t="shared" si="0"/>
        <v>0</v>
      </c>
      <c r="E28" s="183">
        <f>Honorar!F49*24</f>
        <v>0</v>
      </c>
      <c r="F28" s="181">
        <f>IF(B$8=Tabelle1!A$12,Tabelle1!B$12,Tabelle1!B$13)</f>
        <v>95</v>
      </c>
      <c r="G28" s="182">
        <f>Honorar!H49</f>
        <v>0</v>
      </c>
      <c r="H28" s="31"/>
    </row>
    <row r="29" spans="1:9" x14ac:dyDescent="0.25">
      <c r="A29" s="167" t="s">
        <v>178</v>
      </c>
      <c r="D29" s="165">
        <f t="shared" si="0"/>
        <v>0</v>
      </c>
      <c r="E29" s="183">
        <f>Honorar!F50*24</f>
        <v>0</v>
      </c>
      <c r="F29" s="181">
        <f>IF(B$8=Tabelle1!A$12,Tabelle1!B$12,Tabelle1!B$13)</f>
        <v>95</v>
      </c>
      <c r="G29" s="182">
        <f>Honorar!H50</f>
        <v>0</v>
      </c>
      <c r="H29" s="31"/>
    </row>
    <row r="30" spans="1:9" x14ac:dyDescent="0.25">
      <c r="A30" s="62"/>
      <c r="B30" s="94"/>
      <c r="C30" s="96"/>
      <c r="D30" s="165">
        <f t="shared" si="0"/>
        <v>0</v>
      </c>
      <c r="E30" s="171"/>
      <c r="F30" s="4"/>
      <c r="G30" s="170"/>
      <c r="H30" s="31"/>
    </row>
    <row r="31" spans="1:9" x14ac:dyDescent="0.25">
      <c r="A31" s="63"/>
      <c r="B31" s="94"/>
      <c r="E31" s="158"/>
      <c r="F31" s="40"/>
      <c r="G31" s="170"/>
      <c r="H31" s="14"/>
    </row>
    <row r="32" spans="1:9" ht="7.5" customHeight="1" x14ac:dyDescent="0.25">
      <c r="A32" s="21"/>
      <c r="B32" s="22"/>
      <c r="C32" s="22"/>
      <c r="D32" s="22"/>
      <c r="E32" s="22"/>
      <c r="F32" s="22"/>
      <c r="G32" s="22"/>
      <c r="H32" s="23"/>
    </row>
    <row r="33" spans="1:8" ht="14.45" customHeight="1" x14ac:dyDescent="0.25">
      <c r="A33" s="10" t="s">
        <v>48</v>
      </c>
      <c r="B33" s="11"/>
      <c r="C33" s="11"/>
      <c r="D33" s="11"/>
      <c r="E33" s="11"/>
      <c r="F33" s="11"/>
      <c r="G33" s="132" t="s">
        <v>133</v>
      </c>
      <c r="H33" s="12"/>
    </row>
    <row r="34" spans="1:8" x14ac:dyDescent="0.25">
      <c r="A34" s="169" t="s">
        <v>67</v>
      </c>
      <c r="B34" s="97"/>
      <c r="E34" s="39">
        <v>1</v>
      </c>
      <c r="F34" s="49"/>
      <c r="G34" s="184">
        <f>+Reisekosten!G45+'Reisekosten 16- 5'!G45</f>
        <v>0</v>
      </c>
      <c r="H34" s="14"/>
    </row>
    <row r="35" spans="1:8" x14ac:dyDescent="0.25">
      <c r="A35" s="18"/>
      <c r="B35" s="4"/>
      <c r="E35" s="35"/>
      <c r="F35" s="49"/>
      <c r="G35" s="49"/>
      <c r="H35" s="14"/>
    </row>
    <row r="36" spans="1:8" x14ac:dyDescent="0.25">
      <c r="A36" s="13"/>
      <c r="B36" s="4"/>
      <c r="E36" s="4"/>
      <c r="F36" s="40"/>
      <c r="G36" s="49"/>
      <c r="H36" s="14"/>
    </row>
    <row r="37" spans="1:8" x14ac:dyDescent="0.25">
      <c r="A37" s="21"/>
      <c r="B37" s="22"/>
      <c r="C37" s="22"/>
      <c r="D37" s="22"/>
      <c r="E37" s="52"/>
      <c r="F37" s="53"/>
      <c r="G37" s="53"/>
      <c r="H37" s="23"/>
    </row>
    <row r="38" spans="1:8" ht="11.25" customHeight="1" x14ac:dyDescent="0.25">
      <c r="A38" s="13"/>
      <c r="B38" s="4"/>
      <c r="E38" s="4"/>
      <c r="F38" s="37"/>
      <c r="G38" s="37" t="s">
        <v>134</v>
      </c>
      <c r="H38" s="12"/>
    </row>
    <row r="39" spans="1:8" x14ac:dyDescent="0.25">
      <c r="A39" s="13" t="s">
        <v>49</v>
      </c>
      <c r="B39" s="4"/>
      <c r="E39" s="4"/>
      <c r="F39" s="40"/>
      <c r="G39" s="182">
        <f>+G25+G26+G27+G28+G29+G30</f>
        <v>0</v>
      </c>
      <c r="H39" s="14"/>
    </row>
    <row r="40" spans="1:8" x14ac:dyDescent="0.25">
      <c r="A40" s="13" t="s">
        <v>26</v>
      </c>
      <c r="B40" s="4"/>
      <c r="E40" s="4"/>
      <c r="F40" s="40"/>
      <c r="G40" s="182">
        <f>+G34</f>
        <v>0</v>
      </c>
      <c r="H40" s="14"/>
    </row>
    <row r="41" spans="1:8" x14ac:dyDescent="0.25">
      <c r="A41" s="13" t="s">
        <v>33</v>
      </c>
      <c r="B41" s="127"/>
      <c r="E41" s="4"/>
      <c r="F41" s="37" t="s">
        <v>134</v>
      </c>
      <c r="G41" s="182">
        <f>+G39+G40</f>
        <v>0</v>
      </c>
      <c r="H41" s="14"/>
    </row>
    <row r="42" spans="1:8" x14ac:dyDescent="0.25">
      <c r="A42" s="13" t="s">
        <v>27</v>
      </c>
      <c r="B42" s="127"/>
      <c r="E42" s="35">
        <f>IF(AND(D22&gt;=DATE(2020,7,1),D22&lt;=DATE(2020,12,31)),16%,19%)</f>
        <v>0.19</v>
      </c>
      <c r="F42" s="182">
        <f>+G41*0.19</f>
        <v>0</v>
      </c>
      <c r="G42" s="40"/>
      <c r="H42" s="14"/>
    </row>
    <row r="43" spans="1:8" x14ac:dyDescent="0.25">
      <c r="A43" s="13" t="s">
        <v>28</v>
      </c>
      <c r="B43" s="127"/>
      <c r="E43" s="4"/>
      <c r="F43" s="182">
        <f>+G41+F42</f>
        <v>0</v>
      </c>
      <c r="G43" s="40"/>
      <c r="H43" s="14"/>
    </row>
    <row r="44" spans="1:8" x14ac:dyDescent="0.25">
      <c r="A44" s="18"/>
      <c r="B44" s="4"/>
      <c r="E44" s="4"/>
      <c r="F44" s="39"/>
      <c r="G44" s="4"/>
      <c r="H44" s="14"/>
    </row>
    <row r="45" spans="1:8" x14ac:dyDescent="0.25">
      <c r="A45" s="18" t="s">
        <v>29</v>
      </c>
      <c r="B45" s="192"/>
      <c r="C45" s="193"/>
      <c r="D45" s="193"/>
      <c r="E45" s="193"/>
      <c r="F45" s="193"/>
      <c r="G45" s="194"/>
      <c r="H45" s="14"/>
    </row>
    <row r="46" spans="1:8" x14ac:dyDescent="0.25">
      <c r="A46" s="18"/>
      <c r="B46" s="195"/>
      <c r="C46" s="196"/>
      <c r="D46" s="196"/>
      <c r="E46" s="196"/>
      <c r="F46" s="196"/>
      <c r="G46" s="197"/>
      <c r="H46" s="14"/>
    </row>
    <row r="47" spans="1:8" x14ac:dyDescent="0.25">
      <c r="A47" s="18"/>
      <c r="B47" s="4"/>
      <c r="E47" s="4"/>
      <c r="F47" s="4"/>
      <c r="G47" s="4"/>
      <c r="H47" s="14"/>
    </row>
    <row r="48" spans="1:8" x14ac:dyDescent="0.25">
      <c r="A48" s="18"/>
      <c r="B48" s="111"/>
      <c r="E48" s="4"/>
      <c r="F48" s="4"/>
      <c r="G48" s="4"/>
      <c r="H48" s="14"/>
    </row>
    <row r="49" spans="1:8" ht="7.5" customHeight="1" x14ac:dyDescent="0.25">
      <c r="A49" s="21"/>
      <c r="B49" s="22"/>
      <c r="C49" s="22"/>
      <c r="D49" s="22"/>
      <c r="E49" s="22"/>
      <c r="F49" s="22"/>
      <c r="G49" s="22"/>
      <c r="H49" s="23"/>
    </row>
  </sheetData>
  <sheetProtection algorithmName="SHA-512" hashValue="jwNL1TONYSElgNTp12mVuvcll9FUOKqqiRpipNH4NUyLZcRm/Ae407PNLAj5hsh7sOLidyYaWStaW0y7WixVug==" saltValue="Gn1fKHMjpUkOmqiHNXYFfQ==" spinCount="100000" sheet="1" objects="1" scenarios="1" selectLockedCells="1"/>
  <mergeCells count="11">
    <mergeCell ref="B45:G46"/>
    <mergeCell ref="C20:F20"/>
    <mergeCell ref="B19:F19"/>
    <mergeCell ref="E7:F7"/>
    <mergeCell ref="B21:F21"/>
    <mergeCell ref="C10:E10"/>
    <mergeCell ref="C5:D5"/>
    <mergeCell ref="C6:D6"/>
    <mergeCell ref="E5:F5"/>
    <mergeCell ref="E6:F6"/>
    <mergeCell ref="D22:F22"/>
  </mergeCells>
  <dataValidations xWindow="1115" yWindow="482" count="3">
    <dataValidation allowBlank="1" showErrorMessage="1" sqref="B44:B49 B30:B40 A24:B24 C24:H49 A25:A49"/>
    <dataValidation type="list" allowBlank="1" showInputMessage="1" showErrorMessage="1" sqref="A1">
      <formula1>Rechnungstyp</formula1>
    </dataValidation>
    <dataValidation allowBlank="1" showInputMessage="1" promptTitle="Aktenzeichen laut Beauftragung" prompt="Das Aktenzeichen setzt sich aus  Verfahrensnummer und Phasenkennzeichen zusammen_x000a_(z. B. PL-12345-01 2016 U1)._x000a_Diese sind in der Beauftragung zur Begutachtung angegeben. _x000a_Bitte unbedingt alle Aktenzeichen komplett mit Phase einzeln ausschreiben." sqref="B19:F19"/>
  </dataValidations>
  <printOptions horizontalCentered="1"/>
  <pageMargins left="0.55118110236220474" right="0.47244094488188981" top="0.70866141732283472" bottom="0.51181102362204722" header="0.47244094488188981" footer="0.31496062992125984"/>
  <pageSetup paperSize="9" scale="86" fitToHeight="0" orientation="portrait" r:id="rId1"/>
  <headerFooter>
    <oddHeader xml:space="preserve">&amp;R&amp;A
</oddHeader>
    <oddFooter>&amp;L&amp;"-,Fett"&amp;8&amp;F&amp;C&amp;8 26.09.2022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2</xdr:col>
                    <xdr:colOff>381000</xdr:colOff>
                    <xdr:row>10</xdr:row>
                    <xdr:rowOff>161925</xdr:rowOff>
                  </from>
                  <to>
                    <xdr:col>3</xdr:col>
                    <xdr:colOff>9525</xdr:colOff>
                    <xdr:row>12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5011A0AF-17A9-41E0-B023-43413EDB45E7}">
            <xm:f>NOT(ISERROR(SEARCH(Tabelle1!$E$10,A1)))</xm:f>
            <xm:f>Tabelle1!$E$10</xm:f>
            <x14:dxf>
              <font>
                <b/>
                <i val="0"/>
                <color rgb="FFFF0000"/>
              </font>
              <fill>
                <patternFill>
                  <bgColor rgb="FFFFFF00"/>
                </patternFill>
              </fill>
            </x14:dxf>
          </x14:cfRule>
          <xm:sqref>A1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1115" yWindow="482" count="1">
        <x14:dataValidation type="list" allowBlank="1" showInputMessage="1" showErrorMessage="1">
          <x14:formula1>
            <xm:f>Tabelle1!$A$12:$A$13</xm:f>
          </x14:formula1>
          <xm:sqref>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FFC000"/>
    <pageSetUpPr fitToPage="1"/>
  </sheetPr>
  <dimension ref="A1:J60"/>
  <sheetViews>
    <sheetView showGridLines="0" view="pageLayout" zoomScale="120" zoomScaleNormal="100" zoomScalePageLayoutView="120" workbookViewId="0">
      <selection activeCell="B10" sqref="B10:D10"/>
    </sheetView>
  </sheetViews>
  <sheetFormatPr baseColWidth="10" defaultColWidth="11.42578125" defaultRowHeight="15" x14ac:dyDescent="0.25"/>
  <cols>
    <col min="1" max="1" width="14.7109375" style="5" customWidth="1"/>
    <col min="2" max="2" width="19.42578125" style="2" customWidth="1"/>
    <col min="3" max="4" width="9.5703125" style="4" customWidth="1"/>
    <col min="5" max="5" width="8.85546875" style="4" customWidth="1"/>
    <col min="6" max="6" width="8.85546875" style="2" customWidth="1"/>
    <col min="7" max="8" width="17.140625" style="2" customWidth="1"/>
    <col min="9" max="9" width="3.7109375" style="2" customWidth="1"/>
    <col min="10" max="16384" width="11.42578125" style="2"/>
  </cols>
  <sheetData>
    <row r="1" spans="1:10" x14ac:dyDescent="0.25">
      <c r="A1" s="10" t="s">
        <v>0</v>
      </c>
      <c r="B1" s="11"/>
      <c r="C1" s="11"/>
      <c r="D1" s="11"/>
      <c r="E1" s="11"/>
      <c r="F1" s="11"/>
      <c r="G1" s="11"/>
      <c r="H1" s="11"/>
      <c r="I1" s="12"/>
    </row>
    <row r="2" spans="1:10" x14ac:dyDescent="0.25">
      <c r="A2" s="13" t="s">
        <v>97</v>
      </c>
      <c r="B2" s="4" t="s">
        <v>140</v>
      </c>
      <c r="G2" s="4" t="s">
        <v>3</v>
      </c>
      <c r="H2" s="4"/>
      <c r="I2" s="14"/>
    </row>
    <row r="3" spans="1:10" x14ac:dyDescent="0.25">
      <c r="A3" s="15"/>
      <c r="B3" s="16" t="s">
        <v>34</v>
      </c>
      <c r="D3" s="16" t="s">
        <v>4</v>
      </c>
      <c r="E3" s="16"/>
      <c r="F3" s="16"/>
      <c r="G3" s="16" t="s">
        <v>5</v>
      </c>
      <c r="H3" s="16"/>
      <c r="I3" s="17"/>
      <c r="J3" s="3"/>
    </row>
    <row r="4" spans="1:10" x14ac:dyDescent="0.25">
      <c r="A4" s="13" t="s">
        <v>68</v>
      </c>
      <c r="B4" s="213" t="str">
        <f>IF('Deckblatt - Zusammenfassung'!B5=0,"",'Deckblatt - Zusammenfassung'!B5)</f>
        <v/>
      </c>
      <c r="C4" s="213"/>
      <c r="D4" s="210" t="str">
        <f>IF('Deckblatt - Zusammenfassung'!C5=0,"",'Deckblatt - Zusammenfassung'!C5)</f>
        <v/>
      </c>
      <c r="E4" s="211"/>
      <c r="F4" s="212"/>
      <c r="G4" s="210" t="str">
        <f>IF('Deckblatt - Zusammenfassung'!E5=0,"",'Deckblatt - Zusammenfassung'!E5)</f>
        <v/>
      </c>
      <c r="H4" s="212"/>
      <c r="I4" s="14"/>
    </row>
    <row r="5" spans="1:10" x14ac:dyDescent="0.25">
      <c r="A5" s="13"/>
      <c r="B5" s="213" t="str">
        <f>IF('Deckblatt - Zusammenfassung'!B6=0,"",'Deckblatt - Zusammenfassung'!B6)</f>
        <v/>
      </c>
      <c r="C5" s="213"/>
      <c r="D5" s="210" t="str">
        <f>IF('Deckblatt - Zusammenfassung'!C6=0,"",'Deckblatt - Zusammenfassung'!C6)</f>
        <v/>
      </c>
      <c r="E5" s="211"/>
      <c r="F5" s="212"/>
      <c r="G5" s="210" t="str">
        <f>IF('Deckblatt - Zusammenfassung'!E6=0,"",'Deckblatt - Zusammenfassung'!E6)</f>
        <v/>
      </c>
      <c r="H5" s="212"/>
      <c r="I5" s="14"/>
    </row>
    <row r="6" spans="1:10" ht="15" customHeight="1" x14ac:dyDescent="0.25">
      <c r="A6" s="13"/>
      <c r="B6" s="213" t="str">
        <f>IF('Deckblatt - Zusammenfassung'!B7=0,"",'Deckblatt - Zusammenfassung'!B7)</f>
        <v/>
      </c>
      <c r="C6" s="213"/>
      <c r="D6" s="130"/>
      <c r="E6" s="130"/>
      <c r="F6" s="99" t="s">
        <v>36</v>
      </c>
      <c r="G6" s="210" t="str">
        <f>IF('Deckblatt - Zusammenfassung'!E7=0,"",'Deckblatt - Zusammenfassung'!E7)</f>
        <v/>
      </c>
      <c r="H6" s="212"/>
      <c r="I6" s="14"/>
    </row>
    <row r="7" spans="1:10" x14ac:dyDescent="0.25">
      <c r="A7" s="123" t="str">
        <f>IF('Deckblatt - Zusammenfassung'!A8=0,"",'Deckblatt - Zusammenfassung'!A8)</f>
        <v>Einsatz als</v>
      </c>
      <c r="B7" s="209" t="str">
        <f>IF('Deckblatt - Zusammenfassung'!B8=0,"",'Deckblatt - Zusammenfassung'!B8)</f>
        <v/>
      </c>
      <c r="C7" s="209"/>
      <c r="D7" s="101"/>
      <c r="E7" s="101"/>
      <c r="F7" s="104"/>
      <c r="G7" s="101"/>
      <c r="H7" s="4"/>
      <c r="I7" s="14"/>
    </row>
    <row r="8" spans="1:10" x14ac:dyDescent="0.25">
      <c r="A8" s="13"/>
      <c r="B8" s="102"/>
      <c r="C8" s="103"/>
      <c r="D8" s="103"/>
      <c r="E8" s="101"/>
      <c r="F8" s="104"/>
      <c r="G8" s="101"/>
      <c r="H8" s="4"/>
      <c r="I8" s="14"/>
    </row>
    <row r="9" spans="1:10" x14ac:dyDescent="0.25">
      <c r="A9" s="18" t="s">
        <v>42</v>
      </c>
      <c r="B9" s="213" t="str">
        <f>IF('Deckblatt - Zusammenfassung'!B19:F19=0,"",'Deckblatt - Zusammenfassung'!B19:F19)</f>
        <v/>
      </c>
      <c r="C9" s="213"/>
      <c r="D9" s="213"/>
      <c r="E9" s="213"/>
      <c r="F9" s="213"/>
      <c r="G9" s="213"/>
      <c r="H9" s="213"/>
      <c r="I9" s="14"/>
    </row>
    <row r="10" spans="1:10" x14ac:dyDescent="0.25">
      <c r="A10" s="18" t="s">
        <v>35</v>
      </c>
      <c r="B10" s="210" t="str">
        <f>IF('Deckblatt - Zusammenfassung'!B20=0,"",'Deckblatt - Zusammenfassung'!B20)</f>
        <v/>
      </c>
      <c r="C10" s="211"/>
      <c r="D10" s="212"/>
      <c r="E10" s="213" t="str">
        <f>IF('Deckblatt - Zusammenfassung'!C20=0,"",'Deckblatt - Zusammenfassung'!C20)</f>
        <v/>
      </c>
      <c r="F10" s="213"/>
      <c r="G10" s="213"/>
      <c r="H10" s="213"/>
      <c r="I10" s="14"/>
    </row>
    <row r="11" spans="1:10" x14ac:dyDescent="0.25">
      <c r="A11" s="18" t="s">
        <v>50</v>
      </c>
      <c r="B11" s="213" t="str">
        <f>IF('Deckblatt - Zusammenfassung'!B21:F21=0,"",'Deckblatt - Zusammenfassung'!B21:F21)</f>
        <v/>
      </c>
      <c r="C11" s="213"/>
      <c r="D11" s="213"/>
      <c r="E11" s="213"/>
      <c r="F11" s="213"/>
      <c r="G11" s="213"/>
      <c r="H11" s="213"/>
      <c r="I11" s="14"/>
    </row>
    <row r="12" spans="1:10" x14ac:dyDescent="0.25">
      <c r="A12" s="18"/>
      <c r="B12" s="104"/>
      <c r="C12" s="104"/>
      <c r="D12" s="104"/>
      <c r="E12" s="104"/>
      <c r="F12" s="104"/>
      <c r="G12" s="104"/>
      <c r="H12" s="4"/>
      <c r="I12" s="14"/>
    </row>
    <row r="13" spans="1:10" ht="7.5" customHeight="1" thickBot="1" x14ac:dyDescent="0.3">
      <c r="A13" s="43"/>
      <c r="B13" s="44"/>
      <c r="C13" s="44"/>
      <c r="D13" s="44"/>
      <c r="E13" s="44"/>
      <c r="F13" s="44"/>
      <c r="G13" s="44"/>
      <c r="H13" s="44"/>
      <c r="I13" s="45"/>
    </row>
    <row r="14" spans="1:10" ht="7.5" customHeight="1" x14ac:dyDescent="0.25">
      <c r="A14" s="18"/>
      <c r="B14" s="4"/>
      <c r="F14" s="4"/>
      <c r="G14" s="4"/>
      <c r="H14" s="4"/>
      <c r="I14" s="14"/>
    </row>
    <row r="15" spans="1:10" ht="15.6" customHeight="1" x14ac:dyDescent="0.25">
      <c r="A15" s="13" t="s">
        <v>183</v>
      </c>
      <c r="B15" s="4"/>
      <c r="F15" s="4"/>
      <c r="G15" s="4"/>
      <c r="H15" s="4"/>
      <c r="I15" s="14"/>
    </row>
    <row r="16" spans="1:10" x14ac:dyDescent="0.25">
      <c r="A16" s="13"/>
      <c r="B16" s="16" t="s">
        <v>12</v>
      </c>
      <c r="C16" s="135" t="s">
        <v>13</v>
      </c>
      <c r="D16" s="135" t="s">
        <v>14</v>
      </c>
      <c r="E16" s="135" t="s">
        <v>141</v>
      </c>
      <c r="F16" s="37" t="s">
        <v>32</v>
      </c>
      <c r="G16" s="135" t="s">
        <v>61</v>
      </c>
      <c r="H16" s="16"/>
      <c r="I16" s="17"/>
      <c r="J16" s="3"/>
    </row>
    <row r="17" spans="1:10" x14ac:dyDescent="0.25">
      <c r="A17" s="18"/>
      <c r="B17" s="9"/>
      <c r="C17" s="60"/>
      <c r="D17" s="60"/>
      <c r="E17" s="134"/>
      <c r="F17" s="61">
        <f>+D17-C17-E17</f>
        <v>0</v>
      </c>
      <c r="G17" s="214"/>
      <c r="H17" s="215"/>
      <c r="I17" s="14"/>
    </row>
    <row r="18" spans="1:10" x14ac:dyDescent="0.25">
      <c r="A18" s="18"/>
      <c r="B18" s="9"/>
      <c r="C18" s="60"/>
      <c r="D18" s="60"/>
      <c r="E18" s="134"/>
      <c r="F18" s="61">
        <f t="shared" ref="F18:F44" si="0">+D18-C18-E18</f>
        <v>0</v>
      </c>
      <c r="G18" s="214"/>
      <c r="H18" s="215"/>
      <c r="I18" s="14"/>
    </row>
    <row r="19" spans="1:10" x14ac:dyDescent="0.25">
      <c r="A19" s="18"/>
      <c r="B19" s="9"/>
      <c r="C19" s="60"/>
      <c r="D19" s="60"/>
      <c r="E19" s="134"/>
      <c r="F19" s="61">
        <f t="shared" si="0"/>
        <v>0</v>
      </c>
      <c r="G19" s="214"/>
      <c r="H19" s="215"/>
      <c r="I19" s="14"/>
    </row>
    <row r="20" spans="1:10" x14ac:dyDescent="0.25">
      <c r="A20" s="18"/>
      <c r="B20" s="9"/>
      <c r="C20" s="60"/>
      <c r="D20" s="60"/>
      <c r="E20" s="134"/>
      <c r="F20" s="61">
        <f t="shared" si="0"/>
        <v>0</v>
      </c>
      <c r="G20" s="214"/>
      <c r="H20" s="215"/>
      <c r="I20" s="14"/>
    </row>
    <row r="21" spans="1:10" x14ac:dyDescent="0.25">
      <c r="A21" s="13"/>
      <c r="B21" s="9"/>
      <c r="C21" s="60"/>
      <c r="D21" s="60"/>
      <c r="E21" s="134"/>
      <c r="F21" s="61">
        <f t="shared" si="0"/>
        <v>0</v>
      </c>
      <c r="G21" s="214"/>
      <c r="H21" s="215"/>
      <c r="I21" s="17"/>
      <c r="J21" s="3"/>
    </row>
    <row r="22" spans="1:10" x14ac:dyDescent="0.25">
      <c r="A22" s="13"/>
      <c r="B22" s="9"/>
      <c r="C22" s="60"/>
      <c r="D22" s="60"/>
      <c r="E22" s="134"/>
      <c r="F22" s="61">
        <f t="shared" si="0"/>
        <v>0</v>
      </c>
      <c r="G22" s="214"/>
      <c r="H22" s="215"/>
      <c r="I22" s="17"/>
      <c r="J22" s="3"/>
    </row>
    <row r="23" spans="1:10" x14ac:dyDescent="0.25">
      <c r="A23" s="13"/>
      <c r="B23" s="9"/>
      <c r="C23" s="60"/>
      <c r="D23" s="60"/>
      <c r="E23" s="134"/>
      <c r="F23" s="61">
        <f t="shared" si="0"/>
        <v>0</v>
      </c>
      <c r="G23" s="214"/>
      <c r="H23" s="215"/>
      <c r="I23" s="17"/>
      <c r="J23" s="3"/>
    </row>
    <row r="24" spans="1:10" x14ac:dyDescent="0.25">
      <c r="A24" s="13"/>
      <c r="B24" s="9"/>
      <c r="C24" s="60"/>
      <c r="D24" s="60"/>
      <c r="E24" s="134"/>
      <c r="F24" s="61">
        <f t="shared" si="0"/>
        <v>0</v>
      </c>
      <c r="G24" s="214"/>
      <c r="H24" s="215"/>
      <c r="I24" s="17"/>
      <c r="J24" s="3"/>
    </row>
    <row r="25" spans="1:10" x14ac:dyDescent="0.25">
      <c r="A25" s="13"/>
      <c r="B25" s="9"/>
      <c r="C25" s="60"/>
      <c r="D25" s="60"/>
      <c r="E25" s="134"/>
      <c r="F25" s="61">
        <f t="shared" si="0"/>
        <v>0</v>
      </c>
      <c r="G25" s="214"/>
      <c r="H25" s="215"/>
      <c r="I25" s="17"/>
      <c r="J25" s="3"/>
    </row>
    <row r="26" spans="1:10" x14ac:dyDescent="0.25">
      <c r="A26" s="13"/>
      <c r="B26" s="9"/>
      <c r="C26" s="60"/>
      <c r="D26" s="60"/>
      <c r="E26" s="134"/>
      <c r="F26" s="61">
        <f t="shared" si="0"/>
        <v>0</v>
      </c>
      <c r="G26" s="214"/>
      <c r="H26" s="215"/>
      <c r="I26" s="17"/>
      <c r="J26" s="3"/>
    </row>
    <row r="27" spans="1:10" x14ac:dyDescent="0.25">
      <c r="A27" s="13"/>
      <c r="B27" s="9"/>
      <c r="C27" s="60"/>
      <c r="D27" s="60"/>
      <c r="E27" s="134"/>
      <c r="F27" s="61">
        <f t="shared" si="0"/>
        <v>0</v>
      </c>
      <c r="G27" s="214"/>
      <c r="H27" s="215"/>
      <c r="I27" s="17"/>
      <c r="J27" s="3"/>
    </row>
    <row r="28" spans="1:10" x14ac:dyDescent="0.25">
      <c r="A28" s="13"/>
      <c r="B28" s="9"/>
      <c r="C28" s="60"/>
      <c r="D28" s="60"/>
      <c r="E28" s="134"/>
      <c r="F28" s="61">
        <f t="shared" si="0"/>
        <v>0</v>
      </c>
      <c r="G28" s="214"/>
      <c r="H28" s="215"/>
      <c r="I28" s="17"/>
      <c r="J28" s="3"/>
    </row>
    <row r="29" spans="1:10" x14ac:dyDescent="0.25">
      <c r="A29" s="13"/>
      <c r="B29" s="9"/>
      <c r="C29" s="60"/>
      <c r="D29" s="60"/>
      <c r="E29" s="134"/>
      <c r="F29" s="61">
        <f t="shared" si="0"/>
        <v>0</v>
      </c>
      <c r="G29" s="214"/>
      <c r="H29" s="215"/>
      <c r="I29" s="17"/>
      <c r="J29" s="3"/>
    </row>
    <row r="30" spans="1:10" x14ac:dyDescent="0.25">
      <c r="A30" s="13"/>
      <c r="B30" s="9"/>
      <c r="C30" s="60"/>
      <c r="D30" s="60"/>
      <c r="E30" s="134"/>
      <c r="F30" s="61">
        <f t="shared" si="0"/>
        <v>0</v>
      </c>
      <c r="G30" s="214"/>
      <c r="H30" s="215"/>
      <c r="I30" s="17"/>
      <c r="J30" s="3"/>
    </row>
    <row r="31" spans="1:10" x14ac:dyDescent="0.25">
      <c r="A31" s="13"/>
      <c r="B31" s="9"/>
      <c r="C31" s="60"/>
      <c r="D31" s="60"/>
      <c r="E31" s="134"/>
      <c r="F31" s="61">
        <f t="shared" si="0"/>
        <v>0</v>
      </c>
      <c r="G31" s="214"/>
      <c r="H31" s="215"/>
      <c r="I31" s="17"/>
      <c r="J31" s="3"/>
    </row>
    <row r="32" spans="1:10" x14ac:dyDescent="0.25">
      <c r="A32" s="13"/>
      <c r="B32" s="9"/>
      <c r="C32" s="60"/>
      <c r="D32" s="60"/>
      <c r="E32" s="134"/>
      <c r="F32" s="61">
        <f t="shared" si="0"/>
        <v>0</v>
      </c>
      <c r="G32" s="214"/>
      <c r="H32" s="215"/>
      <c r="I32" s="17"/>
      <c r="J32" s="3"/>
    </row>
    <row r="33" spans="1:10" x14ac:dyDescent="0.25">
      <c r="A33" s="13"/>
      <c r="B33" s="9"/>
      <c r="C33" s="60"/>
      <c r="D33" s="60"/>
      <c r="E33" s="134"/>
      <c r="F33" s="61">
        <f t="shared" si="0"/>
        <v>0</v>
      </c>
      <c r="G33" s="214"/>
      <c r="H33" s="215"/>
      <c r="I33" s="17"/>
      <c r="J33" s="3"/>
    </row>
    <row r="34" spans="1:10" x14ac:dyDescent="0.25">
      <c r="A34" s="13"/>
      <c r="B34" s="9"/>
      <c r="C34" s="60"/>
      <c r="D34" s="60"/>
      <c r="E34" s="134"/>
      <c r="F34" s="61">
        <f t="shared" si="0"/>
        <v>0</v>
      </c>
      <c r="G34" s="214"/>
      <c r="H34" s="215"/>
      <c r="I34" s="17"/>
      <c r="J34" s="3"/>
    </row>
    <row r="35" spans="1:10" x14ac:dyDescent="0.25">
      <c r="A35" s="13"/>
      <c r="B35" s="9"/>
      <c r="C35" s="60"/>
      <c r="D35" s="60"/>
      <c r="E35" s="134"/>
      <c r="F35" s="61">
        <f t="shared" si="0"/>
        <v>0</v>
      </c>
      <c r="G35" s="214"/>
      <c r="H35" s="215"/>
      <c r="I35" s="17"/>
      <c r="J35" s="3"/>
    </row>
    <row r="36" spans="1:10" x14ac:dyDescent="0.25">
      <c r="A36" s="13"/>
      <c r="B36" s="9"/>
      <c r="C36" s="60"/>
      <c r="D36" s="60"/>
      <c r="E36" s="134"/>
      <c r="F36" s="61">
        <f t="shared" si="0"/>
        <v>0</v>
      </c>
      <c r="G36" s="214"/>
      <c r="H36" s="215"/>
      <c r="I36" s="17"/>
      <c r="J36" s="3"/>
    </row>
    <row r="37" spans="1:10" x14ac:dyDescent="0.25">
      <c r="A37" s="13"/>
      <c r="B37" s="9"/>
      <c r="C37" s="60"/>
      <c r="D37" s="60"/>
      <c r="E37" s="134"/>
      <c r="F37" s="61">
        <f t="shared" si="0"/>
        <v>0</v>
      </c>
      <c r="G37" s="214"/>
      <c r="H37" s="215"/>
      <c r="I37" s="17"/>
      <c r="J37" s="3"/>
    </row>
    <row r="38" spans="1:10" x14ac:dyDescent="0.25">
      <c r="A38" s="18"/>
      <c r="B38" s="9"/>
      <c r="C38" s="60"/>
      <c r="D38" s="60"/>
      <c r="E38" s="134"/>
      <c r="F38" s="61">
        <f t="shared" si="0"/>
        <v>0</v>
      </c>
      <c r="G38" s="214"/>
      <c r="H38" s="215"/>
      <c r="I38" s="14"/>
    </row>
    <row r="39" spans="1:10" x14ac:dyDescent="0.25">
      <c r="A39" s="18"/>
      <c r="B39" s="9"/>
      <c r="C39" s="60"/>
      <c r="D39" s="60"/>
      <c r="E39" s="134"/>
      <c r="F39" s="61">
        <f t="shared" si="0"/>
        <v>0</v>
      </c>
      <c r="G39" s="214"/>
      <c r="H39" s="215"/>
      <c r="I39" s="14"/>
    </row>
    <row r="40" spans="1:10" x14ac:dyDescent="0.25">
      <c r="A40" s="13"/>
      <c r="B40" s="9"/>
      <c r="C40" s="60"/>
      <c r="D40" s="60"/>
      <c r="E40" s="134"/>
      <c r="F40" s="61">
        <f t="shared" si="0"/>
        <v>0</v>
      </c>
      <c r="G40" s="214"/>
      <c r="H40" s="215"/>
      <c r="I40" s="17"/>
      <c r="J40" s="3"/>
    </row>
    <row r="41" spans="1:10" x14ac:dyDescent="0.25">
      <c r="A41" s="18"/>
      <c r="B41" s="9"/>
      <c r="C41" s="60"/>
      <c r="D41" s="60"/>
      <c r="E41" s="134"/>
      <c r="F41" s="61">
        <f t="shared" si="0"/>
        <v>0</v>
      </c>
      <c r="G41" s="214"/>
      <c r="H41" s="215"/>
      <c r="I41" s="14"/>
    </row>
    <row r="42" spans="1:10" x14ac:dyDescent="0.25">
      <c r="A42" s="18"/>
      <c r="B42" s="9"/>
      <c r="C42" s="60"/>
      <c r="D42" s="60"/>
      <c r="E42" s="134"/>
      <c r="F42" s="61">
        <f t="shared" si="0"/>
        <v>0</v>
      </c>
      <c r="G42" s="214"/>
      <c r="H42" s="215"/>
      <c r="I42" s="14"/>
    </row>
    <row r="43" spans="1:10" x14ac:dyDescent="0.25">
      <c r="A43" s="18"/>
      <c r="B43" s="9"/>
      <c r="C43" s="60"/>
      <c r="D43" s="60"/>
      <c r="E43" s="134"/>
      <c r="F43" s="61">
        <f t="shared" si="0"/>
        <v>0</v>
      </c>
      <c r="G43" s="214"/>
      <c r="H43" s="215"/>
      <c r="I43" s="14"/>
    </row>
    <row r="44" spans="1:10" x14ac:dyDescent="0.25">
      <c r="A44" s="18"/>
      <c r="B44" s="9"/>
      <c r="C44" s="60"/>
      <c r="D44" s="60"/>
      <c r="E44" s="134"/>
      <c r="F44" s="61">
        <f t="shared" si="0"/>
        <v>0</v>
      </c>
      <c r="G44" s="214"/>
      <c r="H44" s="215"/>
      <c r="I44" s="14"/>
    </row>
    <row r="45" spans="1:10" ht="23.25" customHeight="1" x14ac:dyDescent="0.25">
      <c r="A45" s="18"/>
      <c r="H45" s="37" t="s">
        <v>150</v>
      </c>
      <c r="I45" s="14"/>
    </row>
    <row r="46" spans="1:10" x14ac:dyDescent="0.25">
      <c r="A46" s="13" t="s">
        <v>151</v>
      </c>
      <c r="B46" s="4"/>
      <c r="F46" s="143">
        <f>CEILING(ROUND((SUMIF($G$17:$G$44,"=Vorbereitung",$F$17:$F$44))*1440,)/1440,1/96)</f>
        <v>0</v>
      </c>
      <c r="H46" s="55">
        <f>+F46*24*(IF('Deckblatt - Zusammenfassung'!$B$8=0,0,IF('Deckblatt - Zusammenfassung'!$B$8=Tabelle1!$A$12,120,95)))</f>
        <v>0</v>
      </c>
      <c r="I46" s="14"/>
    </row>
    <row r="47" spans="1:10" x14ac:dyDescent="0.25">
      <c r="A47" s="13" t="s">
        <v>179</v>
      </c>
      <c r="B47" s="4"/>
      <c r="F47" s="143">
        <f>CEILING(ROUND((SUMIF(G17:G44,"=Nachbereitung / Korrekturmaßnahmen",F17:F44)+SUMIF(G17:G44,"=Nachbereitung / Berichtslegung",F17:F44))*1440,)/1440,1/96)</f>
        <v>0</v>
      </c>
      <c r="H47" s="55">
        <f>+F47*24*(IF('Deckblatt - Zusammenfassung'!$B$8=0,0,IF('Deckblatt - Zusammenfassung'!$B$8=Tabelle1!$A$12,120,95)))</f>
        <v>0</v>
      </c>
      <c r="I47" s="14"/>
    </row>
    <row r="48" spans="1:10" x14ac:dyDescent="0.25">
      <c r="A48" s="13" t="s">
        <v>152</v>
      </c>
      <c r="B48" s="4"/>
      <c r="F48" s="143">
        <f>CEILING(ROUND((SUMIF(G17:G44,"=Begutachtung",F17:F44))*1440,)/1440,1/96)</f>
        <v>0</v>
      </c>
      <c r="H48" s="55">
        <f>+F48*24*(IF('Deckblatt - Zusammenfassung'!$B$8=0,0,IF('Deckblatt - Zusammenfassung'!$B$8=Tabelle1!$A$12,120,95)))</f>
        <v>0</v>
      </c>
      <c r="I48" s="14"/>
    </row>
    <row r="49" spans="1:9" x14ac:dyDescent="0.25">
      <c r="A49" s="13" t="s">
        <v>153</v>
      </c>
      <c r="B49" s="4"/>
      <c r="F49" s="143">
        <f>CEILING(ROUND((SUMIF(G17:G44,"=Dokumentenprüfung",F17:F44))*1440,)/1440,1/96)</f>
        <v>0</v>
      </c>
      <c r="H49" s="55">
        <f>+F49*24*(IF('Deckblatt - Zusammenfassung'!$B$8=0,0,IF('Deckblatt - Zusammenfassung'!$B$8=Tabelle1!$A$12,120,95)))</f>
        <v>0</v>
      </c>
      <c r="I49" s="14"/>
    </row>
    <row r="50" spans="1:9" x14ac:dyDescent="0.25">
      <c r="A50" s="13" t="s">
        <v>154</v>
      </c>
      <c r="B50" s="4"/>
      <c r="F50" s="143">
        <f>CEILING(ROUND((SUMIF(G17:G44,"=Vor-Ort-Beobachtung",F17:F44))*1440,)/1440,1/96)</f>
        <v>0</v>
      </c>
      <c r="H50" s="55">
        <f>+F50*24*(IF('Deckblatt - Zusammenfassung'!$B$8=0,0,IF('Deckblatt - Zusammenfassung'!$B$8=Tabelle1!$A$12,120,95)))</f>
        <v>0</v>
      </c>
      <c r="I50" s="14"/>
    </row>
    <row r="51" spans="1:9" x14ac:dyDescent="0.25">
      <c r="A51" s="13"/>
      <c r="B51" s="4"/>
      <c r="F51" s="172"/>
      <c r="G51" s="4"/>
      <c r="H51" s="170"/>
      <c r="I51" s="14"/>
    </row>
    <row r="52" spans="1:9" ht="21" customHeight="1" x14ac:dyDescent="0.25">
      <c r="A52" s="13"/>
      <c r="B52" s="4"/>
      <c r="F52" s="133"/>
      <c r="G52" s="49"/>
      <c r="H52" s="37" t="s">
        <v>138</v>
      </c>
      <c r="I52" s="14"/>
    </row>
    <row r="53" spans="1:9" x14ac:dyDescent="0.25">
      <c r="A53" s="13" t="s">
        <v>62</v>
      </c>
      <c r="B53" s="4"/>
      <c r="F53" s="116">
        <f>SUM(F46:F51)</f>
        <v>0</v>
      </c>
      <c r="G53" s="49"/>
      <c r="H53" s="58">
        <f>SUM(H46:H51)</f>
        <v>0</v>
      </c>
      <c r="I53" s="14"/>
    </row>
    <row r="54" spans="1:9" x14ac:dyDescent="0.25">
      <c r="A54" s="13"/>
      <c r="B54" s="4"/>
      <c r="F54" s="4"/>
      <c r="G54" s="39"/>
      <c r="H54" s="40"/>
      <c r="I54" s="14"/>
    </row>
    <row r="55" spans="1:9" ht="7.5" customHeight="1" x14ac:dyDescent="0.25">
      <c r="A55" s="13"/>
      <c r="B55" s="4"/>
      <c r="F55" s="4"/>
      <c r="G55" s="39"/>
      <c r="H55" s="40"/>
      <c r="I55" s="14"/>
    </row>
    <row r="56" spans="1:9" x14ac:dyDescent="0.25">
      <c r="A56" s="18" t="s">
        <v>29</v>
      </c>
      <c r="B56" s="192"/>
      <c r="C56" s="193"/>
      <c r="D56" s="193"/>
      <c r="E56" s="193"/>
      <c r="F56" s="193"/>
      <c r="G56" s="193"/>
      <c r="H56" s="194"/>
      <c r="I56" s="14"/>
    </row>
    <row r="57" spans="1:9" x14ac:dyDescent="0.25">
      <c r="A57" s="18"/>
      <c r="B57" s="195"/>
      <c r="C57" s="196"/>
      <c r="D57" s="196"/>
      <c r="E57" s="196"/>
      <c r="F57" s="196"/>
      <c r="G57" s="196"/>
      <c r="H57" s="197"/>
      <c r="I57" s="14"/>
    </row>
    <row r="58" spans="1:9" x14ac:dyDescent="0.25">
      <c r="A58" s="18"/>
      <c r="B58" s="4"/>
      <c r="F58" s="4"/>
      <c r="G58" s="4"/>
      <c r="H58" s="4"/>
      <c r="I58" s="14"/>
    </row>
    <row r="59" spans="1:9" x14ac:dyDescent="0.25">
      <c r="A59" s="18" t="s">
        <v>30</v>
      </c>
      <c r="B59" s="106"/>
      <c r="F59" s="4"/>
      <c r="G59" s="4"/>
      <c r="H59" s="4"/>
      <c r="I59" s="14"/>
    </row>
    <row r="60" spans="1:9" x14ac:dyDescent="0.25">
      <c r="A60" s="21"/>
      <c r="B60" s="22"/>
      <c r="C60" s="144" t="s">
        <v>155</v>
      </c>
      <c r="D60" s="22"/>
      <c r="E60" s="22"/>
      <c r="F60" s="22"/>
      <c r="G60" s="22"/>
      <c r="H60" s="22"/>
      <c r="I60" s="23"/>
    </row>
  </sheetData>
  <sheetProtection algorithmName="SHA-512" hashValue="4BU9haQ3Fq/GX/spy0mx5GXxn/MvOEod0E5Aym5yG9VHUYookUfI+57lQTlTegBo93xsQ2nM/IBxipyurXC51A==" saltValue="0rmZYn0YE2wZaKraaHgO0g==" spinCount="100000" sheet="1" objects="1" scenarios="1" selectLockedCells="1"/>
  <mergeCells count="42">
    <mergeCell ref="G37:H37"/>
    <mergeCell ref="G32:H32"/>
    <mergeCell ref="G33:H33"/>
    <mergeCell ref="G34:H34"/>
    <mergeCell ref="G35:H35"/>
    <mergeCell ref="G36:H36"/>
    <mergeCell ref="G27:H27"/>
    <mergeCell ref="G28:H28"/>
    <mergeCell ref="G29:H29"/>
    <mergeCell ref="G30:H30"/>
    <mergeCell ref="G31:H31"/>
    <mergeCell ref="G22:H22"/>
    <mergeCell ref="G23:H23"/>
    <mergeCell ref="G24:H24"/>
    <mergeCell ref="G25:H25"/>
    <mergeCell ref="G26:H26"/>
    <mergeCell ref="G19:H19"/>
    <mergeCell ref="G20:H20"/>
    <mergeCell ref="G21:H21"/>
    <mergeCell ref="B9:H9"/>
    <mergeCell ref="B11:H11"/>
    <mergeCell ref="B10:D10"/>
    <mergeCell ref="E10:H10"/>
    <mergeCell ref="G17:H17"/>
    <mergeCell ref="G18:H18"/>
    <mergeCell ref="B56:H57"/>
    <mergeCell ref="G43:H43"/>
    <mergeCell ref="G44:H44"/>
    <mergeCell ref="G38:H38"/>
    <mergeCell ref="G39:H39"/>
    <mergeCell ref="G40:H40"/>
    <mergeCell ref="G41:H41"/>
    <mergeCell ref="G42:H42"/>
    <mergeCell ref="B7:C7"/>
    <mergeCell ref="D4:F4"/>
    <mergeCell ref="D5:F5"/>
    <mergeCell ref="G4:H4"/>
    <mergeCell ref="G5:H5"/>
    <mergeCell ref="G6:H6"/>
    <mergeCell ref="B4:C4"/>
    <mergeCell ref="B5:C5"/>
    <mergeCell ref="B6:C6"/>
  </mergeCells>
  <dataValidations xWindow="1150" yWindow="521" count="6">
    <dataValidation allowBlank="1" showInputMessage="1" promptTitle="Aktenzeichen laut Beauftragung" prompt="Das Aktenzeichen setzt sich aus  Verfahrensnummer und Phasenkennzeichen zusammen_x000a_(z. B. PL-12345-01 2016 U1)._x000a_Diese sind in der Beauftragung zur Begutachtung angegeben" sqref="B12"/>
    <dataValidation type="list" allowBlank="1" showInputMessage="1" showErrorMessage="1" sqref="G17:G44">
      <formula1>Arbeitsschritte</formula1>
    </dataValidation>
    <dataValidation allowBlank="1" sqref="B11"/>
    <dataValidation allowBlank="1" promptTitle="Aktenzeichen laut Beauftragung" prompt="Das Aktenzeichen setzt sich aus  Verfahrensnummer und Phasenkennzeichen zusammen_x000a_(z. B. PL-12345-01 2016 U1)._x000a_Diese sind in der Beauftragung zur Begutachtung angegeben" sqref="B9"/>
    <dataValidation allowBlank="1" showInputMessage="1" showErrorMessage="1" promptTitle="Hinweis:" prompt="Für die Berechnung bitte auf dem Deckblatt eingeben, ob man als Fachbegutachter/in oder Fachexperte/in im Einsatz ist." sqref="C17:D44"/>
    <dataValidation allowBlank="1" showErrorMessage="1" sqref="A45:E55 H46:I51 F45:I45 F52:I55 F47:F51"/>
  </dataValidations>
  <printOptions horizontalCentered="1"/>
  <pageMargins left="0.55118110236220474" right="0.47244094488188981" top="0.70866141732283472" bottom="0.51181102362204722" header="0.47244094488188981" footer="0.31496062992125984"/>
  <pageSetup paperSize="9" scale="86" fitToHeight="0" orientation="portrait" r:id="rId1"/>
  <headerFooter>
    <oddHeader xml:space="preserve">&amp;R&amp;A
</oddHeader>
    <oddFooter>&amp;L&amp;"-,Fett"&amp;8&amp;F&amp;C&amp;8 26.09.2022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rgb="FFFFC000"/>
    <pageSetUpPr fitToPage="1"/>
  </sheetPr>
  <dimension ref="A1:J35"/>
  <sheetViews>
    <sheetView showGridLines="0" view="pageLayout" zoomScale="120" zoomScaleNormal="100" zoomScalePageLayoutView="120" workbookViewId="0">
      <selection activeCell="B10" sqref="B10:D10"/>
    </sheetView>
  </sheetViews>
  <sheetFormatPr baseColWidth="10" defaultColWidth="6.5703125" defaultRowHeight="15" x14ac:dyDescent="0.25"/>
  <cols>
    <col min="1" max="1" width="12.5703125" style="5" customWidth="1"/>
    <col min="2" max="2" width="23.7109375" style="2" customWidth="1"/>
    <col min="3" max="4" width="8" style="4" customWidth="1"/>
    <col min="5" max="5" width="8" style="2" customWidth="1"/>
    <col min="6" max="6" width="6.85546875" style="2" customWidth="1"/>
    <col min="7" max="7" width="7.5703125" style="2" customWidth="1"/>
    <col min="8" max="8" width="13.85546875" style="2" customWidth="1"/>
    <col min="9" max="9" width="2.85546875" style="2" customWidth="1"/>
    <col min="10" max="16384" width="6.5703125" style="2"/>
  </cols>
  <sheetData>
    <row r="1" spans="1:10" x14ac:dyDescent="0.25">
      <c r="A1" s="10" t="s">
        <v>0</v>
      </c>
      <c r="B1" s="11"/>
      <c r="C1" s="11"/>
      <c r="D1" s="11"/>
      <c r="E1" s="11"/>
      <c r="F1" s="11"/>
      <c r="G1" s="11"/>
      <c r="H1" s="11"/>
      <c r="I1" s="12"/>
    </row>
    <row r="2" spans="1:10" x14ac:dyDescent="0.25">
      <c r="A2" s="13" t="s">
        <v>97</v>
      </c>
      <c r="B2" s="4" t="s">
        <v>139</v>
      </c>
      <c r="F2" s="4" t="s">
        <v>3</v>
      </c>
      <c r="G2" s="4"/>
      <c r="H2" s="4"/>
      <c r="I2" s="14"/>
    </row>
    <row r="3" spans="1:10" x14ac:dyDescent="0.25">
      <c r="A3" s="15"/>
      <c r="B3" s="16" t="s">
        <v>34</v>
      </c>
      <c r="C3" s="16" t="s">
        <v>4</v>
      </c>
      <c r="D3" s="16"/>
      <c r="F3" s="16" t="s">
        <v>5</v>
      </c>
      <c r="G3" s="16"/>
      <c r="H3" s="16"/>
      <c r="I3" s="17"/>
    </row>
    <row r="4" spans="1:10" x14ac:dyDescent="0.25">
      <c r="A4" s="13" t="s">
        <v>68</v>
      </c>
      <c r="B4" s="125" t="str">
        <f>IF('Deckblatt - Zusammenfassung'!B5=0,"",'Deckblatt - Zusammenfassung'!B5)</f>
        <v/>
      </c>
      <c r="C4" s="213" t="str">
        <f>IF('Deckblatt - Zusammenfassung'!C5=0,"",'Deckblatt - Zusammenfassung'!C5)</f>
        <v/>
      </c>
      <c r="D4" s="213"/>
      <c r="E4" s="213"/>
      <c r="F4" s="210" t="str">
        <f>IF('Deckblatt - Zusammenfassung'!E5=0,"",'Deckblatt - Zusammenfassung'!E5)</f>
        <v/>
      </c>
      <c r="G4" s="211"/>
      <c r="H4" s="212"/>
      <c r="I4" s="14"/>
    </row>
    <row r="5" spans="1:10" x14ac:dyDescent="0.25">
      <c r="A5" s="13"/>
      <c r="B5" s="125" t="str">
        <f>IF('Deckblatt - Zusammenfassung'!B6=0,"",'Deckblatt - Zusammenfassung'!B6)</f>
        <v/>
      </c>
      <c r="C5" s="213" t="str">
        <f>IF('Deckblatt - Zusammenfassung'!C6=0,"",'Deckblatt - Zusammenfassung'!C6)</f>
        <v/>
      </c>
      <c r="D5" s="213"/>
      <c r="E5" s="213"/>
      <c r="F5" s="217" t="str">
        <f>IF('Deckblatt - Zusammenfassung'!E6=0,"",'Deckblatt - Zusammenfassung'!E6)</f>
        <v/>
      </c>
      <c r="G5" s="217"/>
      <c r="H5" s="4"/>
      <c r="I5" s="14"/>
    </row>
    <row r="6" spans="1:10" x14ac:dyDescent="0.25">
      <c r="A6" s="13"/>
      <c r="B6" s="125" t="str">
        <f>IF('Deckblatt - Zusammenfassung'!B7=0,"",'Deckblatt - Zusammenfassung'!B7)</f>
        <v/>
      </c>
      <c r="C6" s="138"/>
      <c r="E6" s="139" t="s">
        <v>36</v>
      </c>
      <c r="F6" s="213" t="str">
        <f>IF('Deckblatt - Zusammenfassung'!E7=0,"",'Deckblatt - Zusammenfassung'!E7)</f>
        <v/>
      </c>
      <c r="G6" s="213"/>
      <c r="H6" s="4"/>
      <c r="I6" s="14"/>
    </row>
    <row r="7" spans="1:10" x14ac:dyDescent="0.25">
      <c r="A7" s="123" t="str">
        <f>IF('Deckblatt - Zusammenfassung'!A8=0,"",'Deckblatt - Zusammenfassung'!A8)</f>
        <v>Einsatz als</v>
      </c>
      <c r="B7" s="122" t="str">
        <f>IF('Deckblatt - Zusammenfassung'!B8=0,"",'Deckblatt - Zusammenfassung'!B8)</f>
        <v/>
      </c>
      <c r="C7" s="101"/>
      <c r="D7" s="101"/>
      <c r="E7" s="104"/>
      <c r="F7" s="101"/>
      <c r="G7" s="4"/>
      <c r="H7" s="4"/>
      <c r="I7" s="14"/>
    </row>
    <row r="8" spans="1:10" x14ac:dyDescent="0.25">
      <c r="A8" s="13"/>
      <c r="B8" s="102"/>
      <c r="C8" s="103"/>
      <c r="D8" s="101"/>
      <c r="E8" s="104"/>
      <c r="F8" s="101"/>
      <c r="G8" s="4"/>
      <c r="H8" s="4"/>
      <c r="I8" s="14"/>
    </row>
    <row r="9" spans="1:10" x14ac:dyDescent="0.25">
      <c r="A9" s="18" t="s">
        <v>42</v>
      </c>
      <c r="B9" s="213" t="str">
        <f>IF('Deckblatt - Zusammenfassung'!B19:F19=0,"",'Deckblatt - Zusammenfassung'!B19:F19)</f>
        <v/>
      </c>
      <c r="C9" s="213"/>
      <c r="D9" s="213"/>
      <c r="E9" s="213"/>
      <c r="F9" s="213"/>
      <c r="G9" s="213"/>
      <c r="H9" s="4"/>
      <c r="I9" s="14"/>
    </row>
    <row r="10" spans="1:10" x14ac:dyDescent="0.25">
      <c r="A10" s="18" t="s">
        <v>35</v>
      </c>
      <c r="B10" s="216" t="str">
        <f>IF('Deckblatt - Zusammenfassung'!B20=0,"",'Deckblatt - Zusammenfassung'!B20)</f>
        <v/>
      </c>
      <c r="C10" s="216"/>
      <c r="D10" s="216"/>
      <c r="E10" s="213" t="str">
        <f>IF('Deckblatt - Zusammenfassung'!C20=0,"",'Deckblatt - Zusammenfassung'!C20)</f>
        <v/>
      </c>
      <c r="F10" s="213"/>
      <c r="G10" s="213"/>
      <c r="H10" s="4"/>
      <c r="I10" s="14"/>
    </row>
    <row r="11" spans="1:10" x14ac:dyDescent="0.25">
      <c r="A11" s="18" t="s">
        <v>50</v>
      </c>
      <c r="B11" s="213" t="str">
        <f>IF('Deckblatt - Zusammenfassung'!B21:F21=0,"",'Deckblatt - Zusammenfassung'!B21:F21)</f>
        <v/>
      </c>
      <c r="C11" s="213"/>
      <c r="D11" s="213"/>
      <c r="E11" s="213"/>
      <c r="F11" s="213"/>
      <c r="G11" s="213"/>
      <c r="H11" s="4"/>
      <c r="I11" s="14"/>
    </row>
    <row r="12" spans="1:10" ht="7.5" customHeight="1" thickBot="1" x14ac:dyDescent="0.3">
      <c r="A12" s="43"/>
      <c r="B12" s="44"/>
      <c r="C12" s="44"/>
      <c r="D12" s="44"/>
      <c r="E12" s="44"/>
      <c r="F12" s="44"/>
      <c r="G12" s="44"/>
      <c r="H12" s="44"/>
      <c r="I12" s="45"/>
    </row>
    <row r="13" spans="1:10" ht="16.149999999999999" customHeight="1" x14ac:dyDescent="0.25">
      <c r="A13" s="13" t="s">
        <v>184</v>
      </c>
      <c r="B13" s="4"/>
      <c r="E13" s="4"/>
      <c r="F13" s="4"/>
      <c r="G13" s="4"/>
      <c r="H13" s="4"/>
      <c r="I13" s="14"/>
    </row>
    <row r="14" spans="1:10" ht="34.5" x14ac:dyDescent="0.25">
      <c r="A14" s="13" t="s">
        <v>37</v>
      </c>
      <c r="B14" s="16" t="s">
        <v>12</v>
      </c>
      <c r="C14" s="135" t="s">
        <v>13</v>
      </c>
      <c r="D14" s="135" t="s">
        <v>14</v>
      </c>
      <c r="E14" s="135" t="s">
        <v>141</v>
      </c>
      <c r="F14" s="135" t="s">
        <v>32</v>
      </c>
      <c r="G14" s="176" t="s">
        <v>185</v>
      </c>
      <c r="H14" s="28" t="s">
        <v>52</v>
      </c>
      <c r="I14" s="17"/>
      <c r="J14" s="3"/>
    </row>
    <row r="15" spans="1:10" x14ac:dyDescent="0.25">
      <c r="A15" s="18"/>
      <c r="B15" s="9"/>
      <c r="C15" s="60"/>
      <c r="D15" s="60"/>
      <c r="E15" s="137"/>
      <c r="F15" s="61">
        <f>+D15-C15-E15</f>
        <v>0</v>
      </c>
      <c r="G15" s="61">
        <f>IF(OR(B15="",C15="",D15=""),0,IF(EXACT(B15,B14)=TRUE,0,IF(SUMIF(Honorar!$B$17:$B$44,VLOOKUP('Honorar Reisezeit Wartezeit'!B15,Honorar!$B$17:$B$44,1,0),Honorar!$F$17:$F$44)=0,IF((SUMIF('Honorar Reisezeit Wartezeit'!$B$15:$B$25,VLOOKUP('Honorar Reisezeit Wartezeit'!B15,$B$15:$B$25,1,0),'Honorar Reisezeit Wartezeit'!$F$15:$F$25))&gt;Tabelle1!$B$15,Tabelle1!$B$15+(((SUMIF('Honorar Reisezeit Wartezeit'!$B$15:$B$25,VLOOKUP('Honorar Reisezeit Wartezeit'!B15,$B$15:$B$25,1,0),'Honorar Reisezeit Wartezeit'!$F$15:$F$25)))-Tabelle1!$B$15)/4,((SUMIF('Honorar Reisezeit Wartezeit'!$B$15:$B$25,VLOOKUP('Honorar Reisezeit Wartezeit'!B15,$B$15:$B$25,1,0),'Honorar Reisezeit Wartezeit'!$F$15:$F$25)))),IF(SUMIF(Honorar!$B$17:$B$44,VLOOKUP('Honorar Reisezeit Wartezeit'!B15,Honorar!$B$17:$B$44,1,0),Honorar!$F$17:$F$44)&gt;Tabelle1!$B$15,((SUMIF('Honorar Reisezeit Wartezeit'!$B$15:$B$25,VLOOKUP('Honorar Reisezeit Wartezeit'!B15,$B$15:$B$25,1,0),'Honorar Reisezeit Wartezeit'!$F$15:$F$25)))/4,IF(SUMIF(Honorar!$B$17:$B$44,VLOOKUP('Honorar Reisezeit Wartezeit'!B15,Honorar!$B$17:$B$44,1,0),Honorar!$F$17:$F$44)+SUMIF('Honorar Reisezeit Wartezeit'!$B$15:$B$25,VLOOKUP('Honorar Reisezeit Wartezeit'!B15,$B$15:$B$25,1,0),'Honorar Reisezeit Wartezeit'!$F$15:$F$25)&lt;=Tabelle1!$B$15,SUMIF('Honorar Reisezeit Wartezeit'!$B$15:$B$25,VLOOKUP('Honorar Reisezeit Wartezeit'!B15,$B$15:$B$25,1,0),'Honorar Reisezeit Wartezeit'!$F$15:$F$25),(Tabelle1!$B$15-SUMIF(Honorar!$B$17:$B$44,VLOOKUP('Honorar Reisezeit Wartezeit'!B15,Honorar!$B$17:$B$44,1,0),Honorar!$F$17:$F$44))+(SUMIF('Honorar Reisezeit Wartezeit'!$B$15:$B$25,VLOOKUP('Honorar Reisezeit Wartezeit'!B15,$B$15:$B$25,1,0),'Honorar Reisezeit Wartezeit'!$F$15:$F$25)-Tabelle1!$B$15+SUMIF(Honorar!$B$17:$B$44,VLOOKUP('Honorar Reisezeit Wartezeit'!B15,Honorar!$B$17:$B$44,1,0),Honorar!$F$17:$F$44))/4)))))</f>
        <v>0</v>
      </c>
      <c r="H15" s="136"/>
      <c r="I15" s="14"/>
    </row>
    <row r="16" spans="1:10" x14ac:dyDescent="0.25">
      <c r="A16" s="18"/>
      <c r="B16" s="9"/>
      <c r="C16" s="60"/>
      <c r="D16" s="60"/>
      <c r="E16" s="137"/>
      <c r="F16" s="61">
        <f t="shared" ref="F16:F25" si="0">+D16-C16-E16</f>
        <v>0</v>
      </c>
      <c r="G16" s="61">
        <f>IF(OR(B16="",C16="",D16=""),0,IF(EXACT(B16,B15)=TRUE,0,IF(SUMIF(Honorar!$B$17:$B$44,VLOOKUP('Honorar Reisezeit Wartezeit'!B16,Honorar!$B$17:$B$44,1,0),Honorar!$F$17:$F$44)=0,IF((SUMIF('Honorar Reisezeit Wartezeit'!$B$15:$B$25,VLOOKUP('Honorar Reisezeit Wartezeit'!B16,$B$15:$B$25,1,0),'Honorar Reisezeit Wartezeit'!$F$15:$F$25))&gt;Tabelle1!$B$15,Tabelle1!$B$15+(((SUMIF('Honorar Reisezeit Wartezeit'!$B$15:$B$25,VLOOKUP('Honorar Reisezeit Wartezeit'!B16,$B$15:$B$25,1,0),'Honorar Reisezeit Wartezeit'!$F$15:$F$25)))-Tabelle1!$B$15)/4,((SUMIF('Honorar Reisezeit Wartezeit'!$B$15:$B$25,VLOOKUP('Honorar Reisezeit Wartezeit'!B16,$B$15:$B$25,1,0),'Honorar Reisezeit Wartezeit'!$F$15:$F$25)))),IF(SUMIF(Honorar!$B$17:$B$44,VLOOKUP('Honorar Reisezeit Wartezeit'!B16,Honorar!$B$17:$B$44,1,0),Honorar!$F$17:$F$44)&gt;Tabelle1!$B$15,((SUMIF('Honorar Reisezeit Wartezeit'!$B$15:$B$25,VLOOKUP('Honorar Reisezeit Wartezeit'!B16,$B$15:$B$25,1,0),'Honorar Reisezeit Wartezeit'!$F$15:$F$25)))/4,IF(SUMIF(Honorar!$B$17:$B$44,VLOOKUP('Honorar Reisezeit Wartezeit'!B16,Honorar!$B$17:$B$44,1,0),Honorar!$F$17:$F$44)+SUMIF('Honorar Reisezeit Wartezeit'!$B$15:$B$25,VLOOKUP('Honorar Reisezeit Wartezeit'!B16,$B$15:$B$25,1,0),'Honorar Reisezeit Wartezeit'!$F$15:$F$25)&lt;=Tabelle1!$B$15,SUMIF('Honorar Reisezeit Wartezeit'!$B$15:$B$25,VLOOKUP('Honorar Reisezeit Wartezeit'!B16,$B$15:$B$25,1,0),'Honorar Reisezeit Wartezeit'!$F$15:$F$25),(Tabelle1!$B$15-SUMIF(Honorar!$B$17:$B$44,VLOOKUP('Honorar Reisezeit Wartezeit'!B16,Honorar!$B$17:$B$44,1,0),Honorar!$F$17:$F$44))+(SUMIF('Honorar Reisezeit Wartezeit'!$B$15:$B$25,VLOOKUP('Honorar Reisezeit Wartezeit'!B16,$B$15:$B$25,1,0),'Honorar Reisezeit Wartezeit'!$F$15:$F$25)-Tabelle1!$B$15+SUMIF(Honorar!$B$17:$B$44,VLOOKUP('Honorar Reisezeit Wartezeit'!B16,Honorar!$B$17:$B$44,1,0),Honorar!$F$17:$F$44))/4)))))</f>
        <v>0</v>
      </c>
      <c r="H16" s="136"/>
      <c r="I16" s="14"/>
    </row>
    <row r="17" spans="1:9" x14ac:dyDescent="0.25">
      <c r="A17" s="18"/>
      <c r="B17" s="9"/>
      <c r="C17" s="60"/>
      <c r="D17" s="60"/>
      <c r="E17" s="137"/>
      <c r="F17" s="61">
        <f t="shared" si="0"/>
        <v>0</v>
      </c>
      <c r="G17" s="61">
        <f>IF(OR(B17="",C17="",D17=""),0,IF(EXACT(B17,B16)=TRUE,0,IF(SUMIF(Honorar!$B$17:$B$44,VLOOKUP('Honorar Reisezeit Wartezeit'!B17,Honorar!$B$17:$B$44,1,0),Honorar!$F$17:$F$44)=0,IF((SUMIF('Honorar Reisezeit Wartezeit'!$B$15:$B$25,VLOOKUP('Honorar Reisezeit Wartezeit'!B17,$B$15:$B$25,1,0),'Honorar Reisezeit Wartezeit'!$F$15:$F$25))&gt;Tabelle1!$B$15,Tabelle1!$B$15+(((SUMIF('Honorar Reisezeit Wartezeit'!$B$15:$B$25,VLOOKUP('Honorar Reisezeit Wartezeit'!B17,$B$15:$B$25,1,0),'Honorar Reisezeit Wartezeit'!$F$15:$F$25)))-Tabelle1!$B$15)/4,((SUMIF('Honorar Reisezeit Wartezeit'!$B$15:$B$25,VLOOKUP('Honorar Reisezeit Wartezeit'!B17,$B$15:$B$25,1,0),'Honorar Reisezeit Wartezeit'!$F$15:$F$25)))),IF(SUMIF(Honorar!$B$17:$B$44,VLOOKUP('Honorar Reisezeit Wartezeit'!B17,Honorar!$B$17:$B$44,1,0),Honorar!$F$17:$F$44)&gt;Tabelle1!$B$15,((SUMIF('Honorar Reisezeit Wartezeit'!$B$15:$B$25,VLOOKUP('Honorar Reisezeit Wartezeit'!B17,$B$15:$B$25,1,0),'Honorar Reisezeit Wartezeit'!$F$15:$F$25)))/4,IF(SUMIF(Honorar!$B$17:$B$44,VLOOKUP('Honorar Reisezeit Wartezeit'!B17,Honorar!$B$17:$B$44,1,0),Honorar!$F$17:$F$44)+SUMIF('Honorar Reisezeit Wartezeit'!$B$15:$B$25,VLOOKUP('Honorar Reisezeit Wartezeit'!B17,$B$15:$B$25,1,0),'Honorar Reisezeit Wartezeit'!$F$15:$F$25)&lt;=Tabelle1!$B$15,SUMIF('Honorar Reisezeit Wartezeit'!$B$15:$B$25,VLOOKUP('Honorar Reisezeit Wartezeit'!B17,$B$15:$B$25,1,0),'Honorar Reisezeit Wartezeit'!$F$15:$F$25),(Tabelle1!$B$15-SUMIF(Honorar!$B$17:$B$44,VLOOKUP('Honorar Reisezeit Wartezeit'!B17,Honorar!$B$17:$B$44,1,0),Honorar!$F$17:$F$44))+(SUMIF('Honorar Reisezeit Wartezeit'!$B$15:$B$25,VLOOKUP('Honorar Reisezeit Wartezeit'!B17,$B$15:$B$25,1,0),'Honorar Reisezeit Wartezeit'!$F$15:$F$25)-Tabelle1!$B$15+SUMIF(Honorar!$B$17:$B$44,VLOOKUP('Honorar Reisezeit Wartezeit'!B17,Honorar!$B$17:$B$44,1,0),Honorar!$F$17:$F$44))/4)))))</f>
        <v>0</v>
      </c>
      <c r="H17" s="136"/>
      <c r="I17" s="14"/>
    </row>
    <row r="18" spans="1:9" x14ac:dyDescent="0.25">
      <c r="A18" s="18"/>
      <c r="B18" s="9"/>
      <c r="C18" s="60"/>
      <c r="D18" s="60"/>
      <c r="E18" s="137"/>
      <c r="F18" s="61">
        <f t="shared" si="0"/>
        <v>0</v>
      </c>
      <c r="G18" s="61">
        <f>IF(OR(B18="",C18="",D18=""),0,IF(EXACT(B18,B17)=TRUE,0,IF(SUMIF(Honorar!$B$17:$B$44,VLOOKUP('Honorar Reisezeit Wartezeit'!B18,Honorar!$B$17:$B$44,1,0),Honorar!$F$17:$F$44)=0,IF((SUMIF('Honorar Reisezeit Wartezeit'!$B$15:$B$25,VLOOKUP('Honorar Reisezeit Wartezeit'!B18,$B$15:$B$25,1,0),'Honorar Reisezeit Wartezeit'!$F$15:$F$25))&gt;Tabelle1!$B$15,Tabelle1!$B$15+(((SUMIF('Honorar Reisezeit Wartezeit'!$B$15:$B$25,VLOOKUP('Honorar Reisezeit Wartezeit'!B18,$B$15:$B$25,1,0),'Honorar Reisezeit Wartezeit'!$F$15:$F$25)))-Tabelle1!$B$15)/4,((SUMIF('Honorar Reisezeit Wartezeit'!$B$15:$B$25,VLOOKUP('Honorar Reisezeit Wartezeit'!B18,$B$15:$B$25,1,0),'Honorar Reisezeit Wartezeit'!$F$15:$F$25)))),IF(SUMIF(Honorar!$B$17:$B$44,VLOOKUP('Honorar Reisezeit Wartezeit'!B18,Honorar!$B$17:$B$44,1,0),Honorar!$F$17:$F$44)&gt;Tabelle1!$B$15,((SUMIF('Honorar Reisezeit Wartezeit'!$B$15:$B$25,VLOOKUP('Honorar Reisezeit Wartezeit'!B18,$B$15:$B$25,1,0),'Honorar Reisezeit Wartezeit'!$F$15:$F$25)))/4,IF(SUMIF(Honorar!$B$17:$B$44,VLOOKUP('Honorar Reisezeit Wartezeit'!B18,Honorar!$B$17:$B$44,1,0),Honorar!$F$17:$F$44)+SUMIF('Honorar Reisezeit Wartezeit'!$B$15:$B$25,VLOOKUP('Honorar Reisezeit Wartezeit'!B18,$B$15:$B$25,1,0),'Honorar Reisezeit Wartezeit'!$F$15:$F$25)&lt;=Tabelle1!$B$15,SUMIF('Honorar Reisezeit Wartezeit'!$B$15:$B$25,VLOOKUP('Honorar Reisezeit Wartezeit'!B18,$B$15:$B$25,1,0),'Honorar Reisezeit Wartezeit'!$F$15:$F$25),(Tabelle1!$B$15-SUMIF(Honorar!$B$17:$B$44,VLOOKUP('Honorar Reisezeit Wartezeit'!B18,Honorar!$B$17:$B$44,1,0),Honorar!$F$17:$F$44))+(SUMIF('Honorar Reisezeit Wartezeit'!$B$15:$B$25,VLOOKUP('Honorar Reisezeit Wartezeit'!B18,$B$15:$B$25,1,0),'Honorar Reisezeit Wartezeit'!$F$15:$F$25)-Tabelle1!$B$15+SUMIF(Honorar!$B$17:$B$44,VLOOKUP('Honorar Reisezeit Wartezeit'!B18,Honorar!$B$17:$B$44,1,0),Honorar!$F$17:$F$44))/4)))))</f>
        <v>0</v>
      </c>
      <c r="H18" s="136"/>
      <c r="I18" s="14"/>
    </row>
    <row r="19" spans="1:9" x14ac:dyDescent="0.25">
      <c r="A19" s="18"/>
      <c r="B19" s="9"/>
      <c r="C19" s="60"/>
      <c r="D19" s="60"/>
      <c r="E19" s="137"/>
      <c r="F19" s="61">
        <f t="shared" si="0"/>
        <v>0</v>
      </c>
      <c r="G19" s="61">
        <f>IF(OR(B19="",C19="",D19=""),0,IF(EXACT(B19,B18)=TRUE,0,IF(SUMIF(Honorar!$B$17:$B$44,VLOOKUP('Honorar Reisezeit Wartezeit'!B19,Honorar!$B$17:$B$44,1,0),Honorar!$F$17:$F$44)=0,IF((SUMIF('Honorar Reisezeit Wartezeit'!$B$15:$B$25,VLOOKUP('Honorar Reisezeit Wartezeit'!B19,$B$15:$B$25,1,0),'Honorar Reisezeit Wartezeit'!$F$15:$F$25))&gt;Tabelle1!$B$15,Tabelle1!$B$15+(((SUMIF('Honorar Reisezeit Wartezeit'!$B$15:$B$25,VLOOKUP('Honorar Reisezeit Wartezeit'!B19,$B$15:$B$25,1,0),'Honorar Reisezeit Wartezeit'!$F$15:$F$25)))-Tabelle1!$B$15)/4,((SUMIF('Honorar Reisezeit Wartezeit'!$B$15:$B$25,VLOOKUP('Honorar Reisezeit Wartezeit'!B19,$B$15:$B$25,1,0),'Honorar Reisezeit Wartezeit'!$F$15:$F$25)))),IF(SUMIF(Honorar!$B$17:$B$44,VLOOKUP('Honorar Reisezeit Wartezeit'!B19,Honorar!$B$17:$B$44,1,0),Honorar!$F$17:$F$44)&gt;Tabelle1!$B$15,((SUMIF('Honorar Reisezeit Wartezeit'!$B$15:$B$25,VLOOKUP('Honorar Reisezeit Wartezeit'!B19,$B$15:$B$25,1,0),'Honorar Reisezeit Wartezeit'!$F$15:$F$25)))/4,IF(SUMIF(Honorar!$B$17:$B$44,VLOOKUP('Honorar Reisezeit Wartezeit'!B19,Honorar!$B$17:$B$44,1,0),Honorar!$F$17:$F$44)+SUMIF('Honorar Reisezeit Wartezeit'!$B$15:$B$25,VLOOKUP('Honorar Reisezeit Wartezeit'!B19,$B$15:$B$25,1,0),'Honorar Reisezeit Wartezeit'!$F$15:$F$25)&lt;=Tabelle1!$B$15,SUMIF('Honorar Reisezeit Wartezeit'!$B$15:$B$25,VLOOKUP('Honorar Reisezeit Wartezeit'!B19,$B$15:$B$25,1,0),'Honorar Reisezeit Wartezeit'!$F$15:$F$25),(Tabelle1!$B$15-SUMIF(Honorar!$B$17:$B$44,VLOOKUP('Honorar Reisezeit Wartezeit'!B19,Honorar!$B$17:$B$44,1,0),Honorar!$F$17:$F$44))+(SUMIF('Honorar Reisezeit Wartezeit'!$B$15:$B$25,VLOOKUP('Honorar Reisezeit Wartezeit'!B19,$B$15:$B$25,1,0),'Honorar Reisezeit Wartezeit'!$F$15:$F$25)-Tabelle1!$B$15+SUMIF(Honorar!$B$17:$B$44,VLOOKUP('Honorar Reisezeit Wartezeit'!B19,Honorar!$B$17:$B$44,1,0),Honorar!$F$17:$F$44))/4)))))</f>
        <v>0</v>
      </c>
      <c r="H19" s="136"/>
      <c r="I19" s="14"/>
    </row>
    <row r="20" spans="1:9" x14ac:dyDescent="0.25">
      <c r="A20" s="18"/>
      <c r="B20" s="9"/>
      <c r="C20" s="60"/>
      <c r="D20" s="60"/>
      <c r="E20" s="137"/>
      <c r="F20" s="61">
        <f t="shared" si="0"/>
        <v>0</v>
      </c>
      <c r="G20" s="61">
        <f>IF(OR(B20="",C20="",D20=""),0,IF(EXACT(B20,B19)=TRUE,0,IF(SUMIF(Honorar!$B$17:$B$44,VLOOKUP('Honorar Reisezeit Wartezeit'!B20,Honorar!$B$17:$B$44,1,0),Honorar!$F$17:$F$44)=0,IF((SUMIF('Honorar Reisezeit Wartezeit'!$B$15:$B$25,VLOOKUP('Honorar Reisezeit Wartezeit'!B20,$B$15:$B$25,1,0),'Honorar Reisezeit Wartezeit'!$F$15:$F$25))&gt;Tabelle1!$B$15,Tabelle1!$B$15+(((SUMIF('Honorar Reisezeit Wartezeit'!$B$15:$B$25,VLOOKUP('Honorar Reisezeit Wartezeit'!B20,$B$15:$B$25,1,0),'Honorar Reisezeit Wartezeit'!$F$15:$F$25)))-Tabelle1!$B$15)/4,((SUMIF('Honorar Reisezeit Wartezeit'!$B$15:$B$25,VLOOKUP('Honorar Reisezeit Wartezeit'!B20,$B$15:$B$25,1,0),'Honorar Reisezeit Wartezeit'!$F$15:$F$25)))),IF(SUMIF(Honorar!$B$17:$B$44,VLOOKUP('Honorar Reisezeit Wartezeit'!B20,Honorar!$B$17:$B$44,1,0),Honorar!$F$17:$F$44)&gt;Tabelle1!$B$15,((SUMIF('Honorar Reisezeit Wartezeit'!$B$15:$B$25,VLOOKUP('Honorar Reisezeit Wartezeit'!B20,$B$15:$B$25,1,0),'Honorar Reisezeit Wartezeit'!$F$15:$F$25)))/4,IF(SUMIF(Honorar!$B$17:$B$44,VLOOKUP('Honorar Reisezeit Wartezeit'!B20,Honorar!$B$17:$B$44,1,0),Honorar!$F$17:$F$44)+SUMIF('Honorar Reisezeit Wartezeit'!$B$15:$B$25,VLOOKUP('Honorar Reisezeit Wartezeit'!B20,$B$15:$B$25,1,0),'Honorar Reisezeit Wartezeit'!$F$15:$F$25)&lt;=Tabelle1!$B$15,SUMIF('Honorar Reisezeit Wartezeit'!$B$15:$B$25,VLOOKUP('Honorar Reisezeit Wartezeit'!B20,$B$15:$B$25,1,0),'Honorar Reisezeit Wartezeit'!$F$15:$F$25),(Tabelle1!$B$15-SUMIF(Honorar!$B$17:$B$44,VLOOKUP('Honorar Reisezeit Wartezeit'!B20,Honorar!$B$17:$B$44,1,0),Honorar!$F$17:$F$44))+(SUMIF('Honorar Reisezeit Wartezeit'!$B$15:$B$25,VLOOKUP('Honorar Reisezeit Wartezeit'!B20,$B$15:$B$25,1,0),'Honorar Reisezeit Wartezeit'!$F$15:$F$25)-Tabelle1!$B$15+SUMIF(Honorar!$B$17:$B$44,VLOOKUP('Honorar Reisezeit Wartezeit'!B20,Honorar!$B$17:$B$44,1,0),Honorar!$F$17:$F$44))/4)))))</f>
        <v>0</v>
      </c>
      <c r="H20" s="136"/>
      <c r="I20" s="14"/>
    </row>
    <row r="21" spans="1:9" x14ac:dyDescent="0.25">
      <c r="A21" s="18"/>
      <c r="B21" s="9"/>
      <c r="C21" s="60"/>
      <c r="D21" s="60"/>
      <c r="E21" s="137"/>
      <c r="F21" s="61">
        <f t="shared" si="0"/>
        <v>0</v>
      </c>
      <c r="G21" s="61">
        <f>IF(OR(B21="",C21="",D21=""),0,IF(EXACT(B21,B20)=TRUE,0,IF(SUMIF(Honorar!$B$17:$B$44,VLOOKUP('Honorar Reisezeit Wartezeit'!B21,Honorar!$B$17:$B$44,1,0),Honorar!$F$17:$F$44)=0,IF((SUMIF('Honorar Reisezeit Wartezeit'!$B$15:$B$25,VLOOKUP('Honorar Reisezeit Wartezeit'!B21,$B$15:$B$25,1,0),'Honorar Reisezeit Wartezeit'!$F$15:$F$25))&gt;Tabelle1!$B$15,Tabelle1!$B$15+(((SUMIF('Honorar Reisezeit Wartezeit'!$B$15:$B$25,VLOOKUP('Honorar Reisezeit Wartezeit'!B21,$B$15:$B$25,1,0),'Honorar Reisezeit Wartezeit'!$F$15:$F$25)))-Tabelle1!$B$15)/4,((SUMIF('Honorar Reisezeit Wartezeit'!$B$15:$B$25,VLOOKUP('Honorar Reisezeit Wartezeit'!B21,$B$15:$B$25,1,0),'Honorar Reisezeit Wartezeit'!$F$15:$F$25)))),IF(SUMIF(Honorar!$B$17:$B$44,VLOOKUP('Honorar Reisezeit Wartezeit'!B21,Honorar!$B$17:$B$44,1,0),Honorar!$F$17:$F$44)&gt;Tabelle1!$B$15,((SUMIF('Honorar Reisezeit Wartezeit'!$B$15:$B$25,VLOOKUP('Honorar Reisezeit Wartezeit'!B21,$B$15:$B$25,1,0),'Honorar Reisezeit Wartezeit'!$F$15:$F$25)))/4,IF(SUMIF(Honorar!$B$17:$B$44,VLOOKUP('Honorar Reisezeit Wartezeit'!B21,Honorar!$B$17:$B$44,1,0),Honorar!$F$17:$F$44)+SUMIF('Honorar Reisezeit Wartezeit'!$B$15:$B$25,VLOOKUP('Honorar Reisezeit Wartezeit'!B21,$B$15:$B$25,1,0),'Honorar Reisezeit Wartezeit'!$F$15:$F$25)&lt;=Tabelle1!$B$15,SUMIF('Honorar Reisezeit Wartezeit'!$B$15:$B$25,VLOOKUP('Honorar Reisezeit Wartezeit'!B21,$B$15:$B$25,1,0),'Honorar Reisezeit Wartezeit'!$F$15:$F$25),(Tabelle1!$B$15-SUMIF(Honorar!$B$17:$B$44,VLOOKUP('Honorar Reisezeit Wartezeit'!B21,Honorar!$B$17:$B$44,1,0),Honorar!$F$17:$F$44))+(SUMIF('Honorar Reisezeit Wartezeit'!$B$15:$B$25,VLOOKUP('Honorar Reisezeit Wartezeit'!B21,$B$15:$B$25,1,0),'Honorar Reisezeit Wartezeit'!$F$15:$F$25)-Tabelle1!$B$15+SUMIF(Honorar!$B$17:$B$44,VLOOKUP('Honorar Reisezeit Wartezeit'!B21,Honorar!$B$17:$B$44,1,0),Honorar!$F$17:$F$44))/4)))))</f>
        <v>0</v>
      </c>
      <c r="H21" s="136"/>
      <c r="I21" s="14"/>
    </row>
    <row r="22" spans="1:9" x14ac:dyDescent="0.25">
      <c r="A22" s="18"/>
      <c r="B22" s="9"/>
      <c r="C22" s="60"/>
      <c r="D22" s="60"/>
      <c r="E22" s="137"/>
      <c r="F22" s="61">
        <f t="shared" si="0"/>
        <v>0</v>
      </c>
      <c r="G22" s="61">
        <f>IF(OR(B22="",C22="",D22=""),0,IF(EXACT(B22,B21)=TRUE,0,IF(SUMIF(Honorar!$B$17:$B$44,VLOOKUP('Honorar Reisezeit Wartezeit'!B22,Honorar!$B$17:$B$44,1,0),Honorar!$F$17:$F$44)=0,IF((SUMIF('Honorar Reisezeit Wartezeit'!$B$15:$B$25,VLOOKUP('Honorar Reisezeit Wartezeit'!B22,$B$15:$B$25,1,0),'Honorar Reisezeit Wartezeit'!$F$15:$F$25))&gt;Tabelle1!$B$15,Tabelle1!$B$15+(((SUMIF('Honorar Reisezeit Wartezeit'!$B$15:$B$25,VLOOKUP('Honorar Reisezeit Wartezeit'!B22,$B$15:$B$25,1,0),'Honorar Reisezeit Wartezeit'!$F$15:$F$25)))-Tabelle1!$B$15)/4,((SUMIF('Honorar Reisezeit Wartezeit'!$B$15:$B$25,VLOOKUP('Honorar Reisezeit Wartezeit'!B22,$B$15:$B$25,1,0),'Honorar Reisezeit Wartezeit'!$F$15:$F$25)))),IF(SUMIF(Honorar!$B$17:$B$44,VLOOKUP('Honorar Reisezeit Wartezeit'!B22,Honorar!$B$17:$B$44,1,0),Honorar!$F$17:$F$44)&gt;Tabelle1!$B$15,((SUMIF('Honorar Reisezeit Wartezeit'!$B$15:$B$25,VLOOKUP('Honorar Reisezeit Wartezeit'!B22,$B$15:$B$25,1,0),'Honorar Reisezeit Wartezeit'!$F$15:$F$25)))/4,IF(SUMIF(Honorar!$B$17:$B$44,VLOOKUP('Honorar Reisezeit Wartezeit'!B22,Honorar!$B$17:$B$44,1,0),Honorar!$F$17:$F$44)+SUMIF('Honorar Reisezeit Wartezeit'!$B$15:$B$25,VLOOKUP('Honorar Reisezeit Wartezeit'!B22,$B$15:$B$25,1,0),'Honorar Reisezeit Wartezeit'!$F$15:$F$25)&lt;=Tabelle1!$B$15,SUMIF('Honorar Reisezeit Wartezeit'!$B$15:$B$25,VLOOKUP('Honorar Reisezeit Wartezeit'!B22,$B$15:$B$25,1,0),'Honorar Reisezeit Wartezeit'!$F$15:$F$25),(Tabelle1!$B$15-SUMIF(Honorar!$B$17:$B$44,VLOOKUP('Honorar Reisezeit Wartezeit'!B22,Honorar!$B$17:$B$44,1,0),Honorar!$F$17:$F$44))+(SUMIF('Honorar Reisezeit Wartezeit'!$B$15:$B$25,VLOOKUP('Honorar Reisezeit Wartezeit'!B22,$B$15:$B$25,1,0),'Honorar Reisezeit Wartezeit'!$F$15:$F$25)-Tabelle1!$B$15+SUMIF(Honorar!$B$17:$B$44,VLOOKUP('Honorar Reisezeit Wartezeit'!B22,Honorar!$B$17:$B$44,1,0),Honorar!$F$17:$F$44))/4)))))</f>
        <v>0</v>
      </c>
      <c r="H22" s="136"/>
      <c r="I22" s="14"/>
    </row>
    <row r="23" spans="1:9" x14ac:dyDescent="0.25">
      <c r="A23" s="18"/>
      <c r="B23" s="9"/>
      <c r="C23" s="60"/>
      <c r="D23" s="60"/>
      <c r="E23" s="137"/>
      <c r="F23" s="61">
        <f t="shared" si="0"/>
        <v>0</v>
      </c>
      <c r="G23" s="61">
        <f>IF(OR(B23="",C23="",D23=""),0,IF(EXACT(B23,B22)=TRUE,0,IF(SUMIF(Honorar!$B$17:$B$44,VLOOKUP('Honorar Reisezeit Wartezeit'!B23,Honorar!$B$17:$B$44,1,0),Honorar!$F$17:$F$44)=0,IF((SUMIF('Honorar Reisezeit Wartezeit'!$B$15:$B$25,VLOOKUP('Honorar Reisezeit Wartezeit'!B23,$B$15:$B$25,1,0),'Honorar Reisezeit Wartezeit'!$F$15:$F$25))&gt;Tabelle1!$B$15,Tabelle1!$B$15+(((SUMIF('Honorar Reisezeit Wartezeit'!$B$15:$B$25,VLOOKUP('Honorar Reisezeit Wartezeit'!B23,$B$15:$B$25,1,0),'Honorar Reisezeit Wartezeit'!$F$15:$F$25)))-Tabelle1!$B$15)/4,((SUMIF('Honorar Reisezeit Wartezeit'!$B$15:$B$25,VLOOKUP('Honorar Reisezeit Wartezeit'!B23,$B$15:$B$25,1,0),'Honorar Reisezeit Wartezeit'!$F$15:$F$25)))),IF(SUMIF(Honorar!$B$17:$B$44,VLOOKUP('Honorar Reisezeit Wartezeit'!B23,Honorar!$B$17:$B$44,1,0),Honorar!$F$17:$F$44)&gt;Tabelle1!$B$15,((SUMIF('Honorar Reisezeit Wartezeit'!$B$15:$B$25,VLOOKUP('Honorar Reisezeit Wartezeit'!B23,$B$15:$B$25,1,0),'Honorar Reisezeit Wartezeit'!$F$15:$F$25)))/4,IF(SUMIF(Honorar!$B$17:$B$44,VLOOKUP('Honorar Reisezeit Wartezeit'!B23,Honorar!$B$17:$B$44,1,0),Honorar!$F$17:$F$44)+SUMIF('Honorar Reisezeit Wartezeit'!$B$15:$B$25,VLOOKUP('Honorar Reisezeit Wartezeit'!B23,$B$15:$B$25,1,0),'Honorar Reisezeit Wartezeit'!$F$15:$F$25)&lt;=Tabelle1!$B$15,SUMIF('Honorar Reisezeit Wartezeit'!$B$15:$B$25,VLOOKUP('Honorar Reisezeit Wartezeit'!B23,$B$15:$B$25,1,0),'Honorar Reisezeit Wartezeit'!$F$15:$F$25),(Tabelle1!$B$15-SUMIF(Honorar!$B$17:$B$44,VLOOKUP('Honorar Reisezeit Wartezeit'!B23,Honorar!$B$17:$B$44,1,0),Honorar!$F$17:$F$44))+(SUMIF('Honorar Reisezeit Wartezeit'!$B$15:$B$25,VLOOKUP('Honorar Reisezeit Wartezeit'!B23,$B$15:$B$25,1,0),'Honorar Reisezeit Wartezeit'!$F$15:$F$25)-Tabelle1!$B$15+SUMIF(Honorar!$B$17:$B$44,VLOOKUP('Honorar Reisezeit Wartezeit'!B23,Honorar!$B$17:$B$44,1,0),Honorar!$F$17:$F$44))/4)))))</f>
        <v>0</v>
      </c>
      <c r="H23" s="136"/>
      <c r="I23" s="14"/>
    </row>
    <row r="24" spans="1:9" x14ac:dyDescent="0.25">
      <c r="A24" s="18"/>
      <c r="B24" s="9"/>
      <c r="C24" s="60"/>
      <c r="D24" s="60"/>
      <c r="E24" s="137"/>
      <c r="F24" s="61">
        <f t="shared" si="0"/>
        <v>0</v>
      </c>
      <c r="G24" s="61">
        <f>IF(OR(B24="",C24="",D24=""),0,IF(EXACT(B24,B23)=TRUE,0,IF(SUMIF(Honorar!$B$17:$B$44,VLOOKUP('Honorar Reisezeit Wartezeit'!B24,Honorar!$B$17:$B$44,1,0),Honorar!$F$17:$F$44)=0,IF((SUMIF('Honorar Reisezeit Wartezeit'!$B$15:$B$25,VLOOKUP('Honorar Reisezeit Wartezeit'!B24,$B$15:$B$25,1,0),'Honorar Reisezeit Wartezeit'!$F$15:$F$25))&gt;Tabelle1!$B$15,Tabelle1!$B$15+(((SUMIF('Honorar Reisezeit Wartezeit'!$B$15:$B$25,VLOOKUP('Honorar Reisezeit Wartezeit'!B24,$B$15:$B$25,1,0),'Honorar Reisezeit Wartezeit'!$F$15:$F$25)))-Tabelle1!$B$15)/4,((SUMIF('Honorar Reisezeit Wartezeit'!$B$15:$B$25,VLOOKUP('Honorar Reisezeit Wartezeit'!B24,$B$15:$B$25,1,0),'Honorar Reisezeit Wartezeit'!$F$15:$F$25)))),IF(SUMIF(Honorar!$B$17:$B$44,VLOOKUP('Honorar Reisezeit Wartezeit'!B24,Honorar!$B$17:$B$44,1,0),Honorar!$F$17:$F$44)&gt;Tabelle1!$B$15,((SUMIF('Honorar Reisezeit Wartezeit'!$B$15:$B$25,VLOOKUP('Honorar Reisezeit Wartezeit'!B24,$B$15:$B$25,1,0),'Honorar Reisezeit Wartezeit'!$F$15:$F$25)))/4,IF(SUMIF(Honorar!$B$17:$B$44,VLOOKUP('Honorar Reisezeit Wartezeit'!B24,Honorar!$B$17:$B$44,1,0),Honorar!$F$17:$F$44)+SUMIF('Honorar Reisezeit Wartezeit'!$B$15:$B$25,VLOOKUP('Honorar Reisezeit Wartezeit'!B24,$B$15:$B$25,1,0),'Honorar Reisezeit Wartezeit'!$F$15:$F$25)&lt;=Tabelle1!$B$15,SUMIF('Honorar Reisezeit Wartezeit'!$B$15:$B$25,VLOOKUP('Honorar Reisezeit Wartezeit'!B24,$B$15:$B$25,1,0),'Honorar Reisezeit Wartezeit'!$F$15:$F$25),(Tabelle1!$B$15-SUMIF(Honorar!$B$17:$B$44,VLOOKUP('Honorar Reisezeit Wartezeit'!B24,Honorar!$B$17:$B$44,1,0),Honorar!$F$17:$F$44))+(SUMIF('Honorar Reisezeit Wartezeit'!$B$15:$B$25,VLOOKUP('Honorar Reisezeit Wartezeit'!B24,$B$15:$B$25,1,0),'Honorar Reisezeit Wartezeit'!$F$15:$F$25)-Tabelle1!$B$15+SUMIF(Honorar!$B$17:$B$44,VLOOKUP('Honorar Reisezeit Wartezeit'!B24,Honorar!$B$17:$B$44,1,0),Honorar!$F$17:$F$44))/4)))))</f>
        <v>0</v>
      </c>
      <c r="H24" s="136"/>
      <c r="I24" s="14"/>
    </row>
    <row r="25" spans="1:9" x14ac:dyDescent="0.25">
      <c r="A25" s="18"/>
      <c r="B25" s="9"/>
      <c r="C25" s="60"/>
      <c r="D25" s="60"/>
      <c r="E25" s="137"/>
      <c r="F25" s="61">
        <f t="shared" si="0"/>
        <v>0</v>
      </c>
      <c r="G25" s="61">
        <f>IF(OR(B25="",C25="",D25=""),0,IF(EXACT(B25,B24)=TRUE,0,IF(SUMIF(Honorar!$B$17:$B$44,VLOOKUP('Honorar Reisezeit Wartezeit'!B25,Honorar!$B$17:$B$44,1,0),Honorar!$F$17:$F$44)=0,IF((SUMIF('Honorar Reisezeit Wartezeit'!$B$15:$B$25,VLOOKUP('Honorar Reisezeit Wartezeit'!B25,$B$15:$B$25,1,0),'Honorar Reisezeit Wartezeit'!$F$15:$F$25))&gt;Tabelle1!$B$15,Tabelle1!$B$15+(((SUMIF('Honorar Reisezeit Wartezeit'!$B$15:$B$25,VLOOKUP('Honorar Reisezeit Wartezeit'!B25,$B$15:$B$25,1,0),'Honorar Reisezeit Wartezeit'!$F$15:$F$25)))-Tabelle1!$B$15)/4,((SUMIF('Honorar Reisezeit Wartezeit'!$B$15:$B$25,VLOOKUP('Honorar Reisezeit Wartezeit'!B25,$B$15:$B$25,1,0),'Honorar Reisezeit Wartezeit'!$F$15:$F$25)))),IF(SUMIF(Honorar!$B$17:$B$44,VLOOKUP('Honorar Reisezeit Wartezeit'!B25,Honorar!$B$17:$B$44,1,0),Honorar!$F$17:$F$44)&gt;Tabelle1!$B$15,((SUMIF('Honorar Reisezeit Wartezeit'!$B$15:$B$25,VLOOKUP('Honorar Reisezeit Wartezeit'!B25,$B$15:$B$25,1,0),'Honorar Reisezeit Wartezeit'!$F$15:$F$25)))/4,IF(SUMIF(Honorar!$B$17:$B$44,VLOOKUP('Honorar Reisezeit Wartezeit'!B25,Honorar!$B$17:$B$44,1,0),Honorar!$F$17:$F$44)+SUMIF('Honorar Reisezeit Wartezeit'!$B$15:$B$25,VLOOKUP('Honorar Reisezeit Wartezeit'!B25,$B$15:$B$25,1,0),'Honorar Reisezeit Wartezeit'!$F$15:$F$25)&lt;=Tabelle1!$B$15,SUMIF('Honorar Reisezeit Wartezeit'!$B$15:$B$25,VLOOKUP('Honorar Reisezeit Wartezeit'!B25,$B$15:$B$25,1,0),'Honorar Reisezeit Wartezeit'!$F$15:$F$25),(Tabelle1!$B$15-SUMIF(Honorar!$B$17:$B$44,VLOOKUP('Honorar Reisezeit Wartezeit'!B25,Honorar!$B$17:$B$44,1,0),Honorar!$F$17:$F$44))+(SUMIF('Honorar Reisezeit Wartezeit'!$B$15:$B$25,VLOOKUP('Honorar Reisezeit Wartezeit'!B25,$B$15:$B$25,1,0),'Honorar Reisezeit Wartezeit'!$F$15:$F$25)-Tabelle1!$B$15+SUMIF(Honorar!$B$17:$B$44,VLOOKUP('Honorar Reisezeit Wartezeit'!B25,Honorar!$B$17:$B$44,1,0),Honorar!$F$17:$F$44))/4)))))</f>
        <v>0</v>
      </c>
      <c r="H25" s="136"/>
      <c r="I25" s="14"/>
    </row>
    <row r="26" spans="1:9" x14ac:dyDescent="0.25">
      <c r="A26" s="18"/>
      <c r="B26" s="105"/>
      <c r="C26" s="95"/>
      <c r="D26" s="95"/>
      <c r="E26" s="46"/>
      <c r="F26" s="47"/>
      <c r="H26" s="145" t="s">
        <v>15</v>
      </c>
      <c r="I26" s="14"/>
    </row>
    <row r="27" spans="1:9" ht="16.149999999999999" customHeight="1" x14ac:dyDescent="0.25">
      <c r="A27" s="13" t="s">
        <v>186</v>
      </c>
      <c r="B27" s="30"/>
      <c r="C27" s="29"/>
      <c r="G27" s="117">
        <f>CEILING(ROUND(SUM(G15:G25)*1440,)/1440,1/96)</f>
        <v>0</v>
      </c>
      <c r="H27" s="59">
        <f>G27*24*(IF('Deckblatt - Zusammenfassung'!$B$8=0,0,IF('Deckblatt - Zusammenfassung'!$B$8=Tabelle1!$A$12,120,95)))</f>
        <v>0</v>
      </c>
      <c r="I27" s="14"/>
    </row>
    <row r="28" spans="1:9" ht="7.5" customHeight="1" x14ac:dyDescent="0.25">
      <c r="A28" s="18"/>
      <c r="B28" s="4"/>
      <c r="E28" s="4"/>
      <c r="F28" s="4"/>
      <c r="G28" s="4"/>
      <c r="H28" s="4"/>
      <c r="I28" s="14"/>
    </row>
    <row r="29" spans="1:9" ht="7.5" customHeight="1" x14ac:dyDescent="0.25">
      <c r="A29" s="13"/>
      <c r="B29" s="4"/>
      <c r="E29" s="4"/>
      <c r="F29" s="4"/>
      <c r="G29" s="4"/>
      <c r="H29" s="4"/>
      <c r="I29" s="14"/>
    </row>
    <row r="30" spans="1:9" x14ac:dyDescent="0.25">
      <c r="A30" s="18"/>
      <c r="B30" s="4"/>
      <c r="E30" s="4"/>
      <c r="F30" s="39"/>
      <c r="G30" s="4"/>
      <c r="H30" s="4"/>
      <c r="I30" s="14"/>
    </row>
    <row r="31" spans="1:9" x14ac:dyDescent="0.25">
      <c r="A31" s="18" t="s">
        <v>29</v>
      </c>
      <c r="B31" s="192"/>
      <c r="C31" s="193"/>
      <c r="D31" s="193"/>
      <c r="E31" s="193"/>
      <c r="F31" s="193"/>
      <c r="G31" s="193"/>
      <c r="H31" s="12"/>
      <c r="I31" s="14"/>
    </row>
    <row r="32" spans="1:9" x14ac:dyDescent="0.25">
      <c r="A32" s="18"/>
      <c r="B32" s="195"/>
      <c r="C32" s="196"/>
      <c r="D32" s="196"/>
      <c r="E32" s="196"/>
      <c r="F32" s="196"/>
      <c r="G32" s="196"/>
      <c r="H32" s="23"/>
      <c r="I32" s="14"/>
    </row>
    <row r="33" spans="1:9" x14ac:dyDescent="0.25">
      <c r="A33" s="18"/>
      <c r="B33" s="4"/>
      <c r="E33" s="4"/>
      <c r="F33" s="4"/>
      <c r="G33" s="4"/>
      <c r="H33" s="4"/>
      <c r="I33" s="14"/>
    </row>
    <row r="34" spans="1:9" x14ac:dyDescent="0.25">
      <c r="A34" s="18" t="s">
        <v>30</v>
      </c>
      <c r="B34" s="1"/>
      <c r="E34" s="4"/>
      <c r="F34" s="4"/>
      <c r="G34" s="4"/>
      <c r="H34" s="4"/>
      <c r="I34" s="14"/>
    </row>
    <row r="35" spans="1:9" ht="12.75" customHeight="1" x14ac:dyDescent="0.25">
      <c r="A35" s="21"/>
      <c r="B35" s="22"/>
      <c r="C35" s="144" t="s">
        <v>177</v>
      </c>
      <c r="D35" s="22"/>
      <c r="E35" s="22"/>
      <c r="F35" s="22"/>
      <c r="G35" s="22"/>
      <c r="H35" s="22"/>
      <c r="I35" s="23"/>
    </row>
  </sheetData>
  <sheetProtection algorithmName="SHA-512" hashValue="u+UvSz4zKLGvOrZi4NAvGiEyHevl3MvPCrcKb/CvrASy064Tdmos5Mrg+XU5AnoVQBgHYmfndX3FoagdoIHFmw==" saltValue="n+xduwkiTiGdX6SD5r/Whg==" spinCount="100000" sheet="1" objects="1" scenarios="1" selectLockedCells="1"/>
  <mergeCells count="10">
    <mergeCell ref="F5:G5"/>
    <mergeCell ref="F6:G6"/>
    <mergeCell ref="C4:E4"/>
    <mergeCell ref="C5:E5"/>
    <mergeCell ref="F4:H4"/>
    <mergeCell ref="B9:G9"/>
    <mergeCell ref="B31:G32"/>
    <mergeCell ref="B10:D10"/>
    <mergeCell ref="E10:G10"/>
    <mergeCell ref="B11:G11"/>
  </mergeCells>
  <conditionalFormatting sqref="G15:G25">
    <cfRule type="expression" dxfId="0" priority="1">
      <formula>AND(B15&lt;&gt;0,G15=0,F15&gt;0)</formula>
    </cfRule>
  </conditionalFormatting>
  <dataValidations count="3">
    <dataValidation allowBlank="1" promptTitle="Aktenzeichen laut Beauftragung" prompt="Das Aktenzeichen setzt sich aus  Verfahrensnummer und Phasenkennzeichen zusammen_x000a_(z. B. PL-12345-01 2016 U1)._x000a_Diese sind in der Beauftragung zur Begutachtung angegeben" sqref="B9"/>
    <dataValidation allowBlank="1" sqref="B11"/>
    <dataValidation allowBlank="1" showInputMessage="1" showErrorMessage="1" promptTitle="Hinweis:" prompt="Für die Berechnung bitte auf dem Deckblatt eingeben, ob man als Fachbegutachter/in oder Fachexperte/in im Einsatz ist." sqref="C15:C25"/>
  </dataValidations>
  <printOptions horizontalCentered="1"/>
  <pageMargins left="0.55118110236220474" right="0.47244094488188981" top="0.70866141732283472" bottom="0.51181102362204722" header="0.47244094488188981" footer="0.31496062992125984"/>
  <pageSetup paperSize="9" fitToHeight="0" orientation="portrait" r:id="rId1"/>
  <headerFooter>
    <oddHeader xml:space="preserve">&amp;R&amp;A
</oddHeader>
    <oddFooter>&amp;L&amp;"-,Fett"&amp;8&amp;F&amp;C&amp;8 26.09.2022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Tabelle1!$A$1:$A$6</xm:f>
          </x14:formula1>
          <xm:sqref>H15:H25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tabColor rgb="FFFFC000"/>
    <pageSetUpPr fitToPage="1"/>
  </sheetPr>
  <dimension ref="A1:I53"/>
  <sheetViews>
    <sheetView showGridLines="0" view="pageLayout" zoomScale="120" zoomScaleNormal="100" zoomScalePageLayoutView="120" workbookViewId="0">
      <selection activeCell="B10" sqref="B10:D10"/>
    </sheetView>
  </sheetViews>
  <sheetFormatPr baseColWidth="10" defaultColWidth="11.42578125" defaultRowHeight="15" x14ac:dyDescent="0.25"/>
  <cols>
    <col min="1" max="1" width="21" style="5" customWidth="1"/>
    <col min="2" max="2" width="33.42578125" style="2" customWidth="1"/>
    <col min="3" max="4" width="10.140625" style="4" customWidth="1"/>
    <col min="5" max="5" width="8.5703125" style="2" customWidth="1"/>
    <col min="6" max="6" width="12.7109375" style="2" customWidth="1"/>
    <col min="7" max="7" width="11.5703125" style="2" customWidth="1"/>
    <col min="8" max="8" width="1.140625" style="2" customWidth="1"/>
    <col min="9" max="16384" width="11.42578125" style="2"/>
  </cols>
  <sheetData>
    <row r="1" spans="1:9" x14ac:dyDescent="0.25">
      <c r="A1" s="10" t="s">
        <v>0</v>
      </c>
      <c r="B1" s="11"/>
      <c r="C1" s="11"/>
      <c r="D1" s="11"/>
      <c r="E1" s="11"/>
      <c r="F1" s="11"/>
      <c r="G1" s="11"/>
      <c r="H1" s="12"/>
    </row>
    <row r="2" spans="1:9" x14ac:dyDescent="0.25">
      <c r="A2" s="13" t="s">
        <v>97</v>
      </c>
      <c r="B2" s="4" t="s">
        <v>1</v>
      </c>
      <c r="C2" s="4" t="s">
        <v>2</v>
      </c>
      <c r="E2" s="4" t="s">
        <v>3</v>
      </c>
      <c r="F2" s="4"/>
      <c r="G2" s="4"/>
      <c r="H2" s="14"/>
    </row>
    <row r="3" spans="1:9" x14ac:dyDescent="0.25">
      <c r="A3" s="15"/>
      <c r="B3" s="16" t="s">
        <v>34</v>
      </c>
      <c r="C3" s="16" t="s">
        <v>4</v>
      </c>
      <c r="D3" s="16"/>
      <c r="E3" s="16" t="s">
        <v>5</v>
      </c>
      <c r="F3" s="4"/>
      <c r="G3" s="16"/>
      <c r="H3" s="17"/>
      <c r="I3" s="3"/>
    </row>
    <row r="4" spans="1:9" x14ac:dyDescent="0.25">
      <c r="A4" s="13" t="s">
        <v>68</v>
      </c>
      <c r="B4" s="125" t="str">
        <f>IF('Deckblatt - Zusammenfassung'!B5=0,"",'Deckblatt - Zusammenfassung'!B5)</f>
        <v/>
      </c>
      <c r="C4" s="210" t="str">
        <f>IF('Deckblatt - Zusammenfassung'!C5=0,"",'Deckblatt - Zusammenfassung'!C5)</f>
        <v/>
      </c>
      <c r="D4" s="212"/>
      <c r="E4" s="210" t="str">
        <f>IF('Deckblatt - Zusammenfassung'!E5=0,"",'Deckblatt - Zusammenfassung'!E5)</f>
        <v/>
      </c>
      <c r="F4" s="212"/>
      <c r="G4" s="4"/>
      <c r="H4" s="14"/>
    </row>
    <row r="5" spans="1:9" x14ac:dyDescent="0.25">
      <c r="A5" s="13"/>
      <c r="B5" s="125" t="str">
        <f>IF('Deckblatt - Zusammenfassung'!B6=0,"",'Deckblatt - Zusammenfassung'!B6)</f>
        <v/>
      </c>
      <c r="C5" s="210" t="str">
        <f>IF('Deckblatt - Zusammenfassung'!C6=0,"",'Deckblatt - Zusammenfassung'!C6)</f>
        <v/>
      </c>
      <c r="D5" s="212"/>
      <c r="E5" s="210" t="str">
        <f>IF('Deckblatt - Zusammenfassung'!E6=0,"",'Deckblatt - Zusammenfassung'!E6)</f>
        <v/>
      </c>
      <c r="F5" s="212"/>
      <c r="G5" s="4"/>
      <c r="H5" s="14"/>
    </row>
    <row r="6" spans="1:9" x14ac:dyDescent="0.25">
      <c r="A6" s="13"/>
      <c r="B6" s="125" t="str">
        <f>IF('Deckblatt - Zusammenfassung'!B7=0,"",'Deckblatt - Zusammenfassung'!B7)</f>
        <v/>
      </c>
      <c r="C6" s="98"/>
      <c r="D6" s="99" t="s">
        <v>36</v>
      </c>
      <c r="E6" s="210" t="str">
        <f>IF('Deckblatt - Zusammenfassung'!E7=0,"",'Deckblatt - Zusammenfassung'!E7)</f>
        <v/>
      </c>
      <c r="F6" s="212"/>
      <c r="G6" s="4"/>
      <c r="H6" s="14"/>
    </row>
    <row r="7" spans="1:9" x14ac:dyDescent="0.25">
      <c r="A7" s="13"/>
      <c r="B7" s="100"/>
      <c r="C7" s="101"/>
      <c r="D7" s="101"/>
      <c r="E7" s="104"/>
      <c r="F7" s="101"/>
      <c r="G7" s="4"/>
      <c r="H7" s="14"/>
    </row>
    <row r="8" spans="1:9" x14ac:dyDescent="0.25">
      <c r="A8" s="13"/>
      <c r="B8" s="102"/>
      <c r="C8" s="103"/>
      <c r="D8" s="101"/>
      <c r="E8" s="104"/>
      <c r="F8" s="101"/>
      <c r="G8" s="4"/>
      <c r="H8" s="14"/>
    </row>
    <row r="9" spans="1:9" x14ac:dyDescent="0.25">
      <c r="A9" s="18" t="s">
        <v>42</v>
      </c>
      <c r="B9" s="210" t="str">
        <f>IF('Deckblatt - Zusammenfassung'!B19:F19=0,"",'Deckblatt - Zusammenfassung'!B19:F19)</f>
        <v/>
      </c>
      <c r="C9" s="211"/>
      <c r="D9" s="211"/>
      <c r="E9" s="211"/>
      <c r="F9" s="212"/>
      <c r="G9" s="4"/>
      <c r="H9" s="14"/>
    </row>
    <row r="10" spans="1:9" x14ac:dyDescent="0.25">
      <c r="A10" s="18" t="s">
        <v>35</v>
      </c>
      <c r="B10" s="93" t="str">
        <f>IF('Deckblatt - Zusammenfassung'!B20=0,"",'Deckblatt - Zusammenfassung'!B20)</f>
        <v/>
      </c>
      <c r="C10" s="210" t="str">
        <f>IF('Deckblatt - Zusammenfassung'!C20=0,"",'Deckblatt - Zusammenfassung'!C20)</f>
        <v/>
      </c>
      <c r="D10" s="211"/>
      <c r="E10" s="211"/>
      <c r="F10" s="212"/>
      <c r="G10" s="4"/>
      <c r="H10" s="14"/>
    </row>
    <row r="11" spans="1:9" x14ac:dyDescent="0.25">
      <c r="A11" s="18" t="s">
        <v>50</v>
      </c>
      <c r="B11" s="210" t="str">
        <f>IF('Deckblatt - Zusammenfassung'!B21:F21=0,"",'Deckblatt - Zusammenfassung'!B21:F21)</f>
        <v/>
      </c>
      <c r="C11" s="211"/>
      <c r="D11" s="211"/>
      <c r="E11" s="211"/>
      <c r="F11" s="212"/>
      <c r="G11" s="4"/>
      <c r="H11" s="14"/>
    </row>
    <row r="12" spans="1:9" ht="7.5" customHeight="1" thickBot="1" x14ac:dyDescent="0.3">
      <c r="A12" s="43"/>
      <c r="B12" s="44"/>
      <c r="C12" s="44"/>
      <c r="D12" s="44"/>
      <c r="E12" s="57"/>
      <c r="F12" s="57"/>
      <c r="G12" s="44"/>
      <c r="H12" s="45"/>
    </row>
    <row r="13" spans="1:9" ht="13.35" customHeight="1" x14ac:dyDescent="0.25">
      <c r="A13" s="54" t="s">
        <v>37</v>
      </c>
      <c r="B13" s="16" t="s">
        <v>12</v>
      </c>
      <c r="C13" s="16" t="s">
        <v>13</v>
      </c>
      <c r="D13" s="16" t="s">
        <v>14</v>
      </c>
      <c r="E13" s="16"/>
      <c r="F13" s="16"/>
      <c r="G13" s="4"/>
      <c r="H13" s="14"/>
    </row>
    <row r="14" spans="1:9" ht="13.35" customHeight="1" x14ac:dyDescent="0.25">
      <c r="A14" s="18" t="s">
        <v>53</v>
      </c>
      <c r="B14" s="107"/>
      <c r="C14" s="108"/>
      <c r="D14" s="108"/>
      <c r="E14" s="4"/>
      <c r="F14" s="4"/>
      <c r="G14" s="4"/>
      <c r="H14" s="14"/>
    </row>
    <row r="15" spans="1:9" ht="13.35" customHeight="1" x14ac:dyDescent="0.25">
      <c r="A15" s="18" t="s">
        <v>53</v>
      </c>
      <c r="B15" s="107"/>
      <c r="C15" s="1"/>
      <c r="D15" s="1"/>
      <c r="E15" s="4"/>
      <c r="F15" s="4"/>
      <c r="G15" s="4"/>
      <c r="H15" s="14"/>
    </row>
    <row r="16" spans="1:9" ht="13.35" customHeight="1" x14ac:dyDescent="0.25">
      <c r="A16" s="18" t="s">
        <v>53</v>
      </c>
      <c r="B16" s="107"/>
      <c r="C16" s="1"/>
      <c r="D16" s="1"/>
      <c r="E16" s="4"/>
      <c r="F16" s="4"/>
      <c r="G16" s="4"/>
      <c r="H16" s="14"/>
    </row>
    <row r="17" spans="1:9" ht="13.35" customHeight="1" x14ac:dyDescent="0.25">
      <c r="A17" s="18"/>
      <c r="B17" s="4"/>
      <c r="E17" s="4"/>
      <c r="F17" s="4"/>
      <c r="G17" s="4"/>
      <c r="H17" s="14"/>
    </row>
    <row r="18" spans="1:9" ht="13.35" customHeight="1" x14ac:dyDescent="0.25">
      <c r="A18" s="18" t="s">
        <v>54</v>
      </c>
      <c r="B18" s="16" t="s">
        <v>12</v>
      </c>
      <c r="C18" s="16" t="s">
        <v>55</v>
      </c>
      <c r="E18" s="16"/>
      <c r="F18" s="4"/>
      <c r="G18" s="4"/>
      <c r="H18" s="14"/>
    </row>
    <row r="19" spans="1:9" ht="13.35" customHeight="1" x14ac:dyDescent="0.25">
      <c r="A19" s="18" t="s">
        <v>13</v>
      </c>
      <c r="B19" s="109"/>
      <c r="C19" s="108"/>
      <c r="E19" s="4"/>
      <c r="F19" s="4"/>
      <c r="G19" s="4"/>
      <c r="H19" s="14"/>
    </row>
    <row r="20" spans="1:9" ht="13.35" customHeight="1" x14ac:dyDescent="0.25">
      <c r="A20" s="18" t="s">
        <v>14</v>
      </c>
      <c r="B20" s="109"/>
      <c r="C20" s="108"/>
      <c r="E20" s="4"/>
      <c r="F20" s="4"/>
      <c r="G20" s="4"/>
      <c r="H20" s="14"/>
    </row>
    <row r="21" spans="1:9" ht="13.35" customHeight="1" x14ac:dyDescent="0.25">
      <c r="A21" s="18"/>
      <c r="B21" s="4"/>
      <c r="E21" s="4"/>
      <c r="F21" s="4"/>
      <c r="G21" s="4"/>
      <c r="H21" s="23"/>
    </row>
    <row r="22" spans="1:9" x14ac:dyDescent="0.25">
      <c r="A22" s="10" t="s">
        <v>18</v>
      </c>
      <c r="B22" s="33" t="s">
        <v>19</v>
      </c>
      <c r="C22" s="32" t="s">
        <v>20</v>
      </c>
      <c r="D22" s="32"/>
      <c r="E22" s="132" t="s">
        <v>21</v>
      </c>
      <c r="F22" s="132" t="s">
        <v>22</v>
      </c>
      <c r="G22" s="132" t="s">
        <v>15</v>
      </c>
      <c r="H22" s="17"/>
      <c r="I22" s="3"/>
    </row>
    <row r="23" spans="1:9" x14ac:dyDescent="0.25">
      <c r="A23" s="18" t="s">
        <v>56</v>
      </c>
      <c r="B23" s="6"/>
      <c r="C23" s="1"/>
      <c r="E23" s="34">
        <v>0.2</v>
      </c>
      <c r="F23" s="42">
        <f>IF(ROUND(E23*C23,2)&gt;150,150,ROUND(E23*C23,2))</f>
        <v>0</v>
      </c>
      <c r="G23" s="42">
        <f>F23</f>
        <v>0</v>
      </c>
      <c r="H23" s="14"/>
    </row>
    <row r="24" spans="1:9" x14ac:dyDescent="0.25">
      <c r="A24" s="18" t="s">
        <v>158</v>
      </c>
      <c r="B24" s="4"/>
      <c r="E24" s="35"/>
      <c r="F24" s="148"/>
      <c r="G24" s="42">
        <f>ROUND(F24,2)</f>
        <v>0</v>
      </c>
      <c r="H24" s="14"/>
    </row>
    <row r="25" spans="1:9" x14ac:dyDescent="0.25">
      <c r="A25" s="18" t="s">
        <v>159</v>
      </c>
      <c r="B25" s="4"/>
      <c r="E25" s="35">
        <v>0.19</v>
      </c>
      <c r="F25" s="148"/>
      <c r="G25" s="42">
        <f>ROUND(F25/1.19,2)</f>
        <v>0</v>
      </c>
      <c r="H25" s="14"/>
    </row>
    <row r="26" spans="1:9" x14ac:dyDescent="0.25">
      <c r="A26" s="18" t="s">
        <v>169</v>
      </c>
      <c r="B26" s="4"/>
      <c r="E26" s="35">
        <v>7.0000000000000007E-2</v>
      </c>
      <c r="F26" s="148"/>
      <c r="G26" s="42">
        <f>ROUND(F26/1.07,2)</f>
        <v>0</v>
      </c>
      <c r="H26" s="14"/>
    </row>
    <row r="27" spans="1:9" x14ac:dyDescent="0.25">
      <c r="A27" s="18" t="s">
        <v>160</v>
      </c>
      <c r="B27" s="4"/>
      <c r="E27" s="35"/>
      <c r="F27" s="148"/>
      <c r="G27" s="42">
        <f>F27</f>
        <v>0</v>
      </c>
      <c r="H27" s="14"/>
    </row>
    <row r="28" spans="1:9" x14ac:dyDescent="0.25">
      <c r="A28" s="18" t="s">
        <v>161</v>
      </c>
      <c r="B28" s="4"/>
      <c r="E28" s="35">
        <v>0.19</v>
      </c>
      <c r="F28" s="148"/>
      <c r="G28" s="42">
        <f>ROUND(F28/1.19,2)</f>
        <v>0</v>
      </c>
      <c r="H28" s="14"/>
    </row>
    <row r="29" spans="1:9" x14ac:dyDescent="0.25">
      <c r="A29" s="18" t="s">
        <v>162</v>
      </c>
      <c r="B29" s="4"/>
      <c r="E29" s="35"/>
      <c r="F29" s="148"/>
      <c r="G29" s="42">
        <f>F29</f>
        <v>0</v>
      </c>
      <c r="H29" s="14"/>
    </row>
    <row r="30" spans="1:9" x14ac:dyDescent="0.25">
      <c r="A30" s="18" t="s">
        <v>163</v>
      </c>
      <c r="B30" s="4"/>
      <c r="E30" s="35">
        <v>7.0000000000000007E-2</v>
      </c>
      <c r="F30" s="148"/>
      <c r="G30" s="42">
        <f>ROUND(F30/1.07,2)</f>
        <v>0</v>
      </c>
      <c r="H30" s="14"/>
    </row>
    <row r="31" spans="1:9" x14ac:dyDescent="0.25">
      <c r="A31" s="18" t="s">
        <v>164</v>
      </c>
      <c r="B31" s="4"/>
      <c r="E31" s="35"/>
      <c r="F31" s="148"/>
      <c r="G31" s="42">
        <f>F31</f>
        <v>0</v>
      </c>
      <c r="H31" s="14"/>
    </row>
    <row r="32" spans="1:9" x14ac:dyDescent="0.25">
      <c r="A32" s="18" t="s">
        <v>165</v>
      </c>
      <c r="B32" s="4"/>
      <c r="E32" s="35">
        <v>7.0000000000000007E-2</v>
      </c>
      <c r="F32" s="148"/>
      <c r="G32" s="42">
        <f>ROUND(F32/1.07,2)</f>
        <v>0</v>
      </c>
      <c r="H32" s="14"/>
    </row>
    <row r="33" spans="1:8" x14ac:dyDescent="0.25">
      <c r="A33" s="18" t="s">
        <v>166</v>
      </c>
      <c r="B33" s="4"/>
      <c r="E33" s="35"/>
      <c r="F33" s="148"/>
      <c r="G33" s="42">
        <f>F33</f>
        <v>0</v>
      </c>
      <c r="H33" s="14"/>
    </row>
    <row r="34" spans="1:8" x14ac:dyDescent="0.25">
      <c r="A34" s="18" t="s">
        <v>39</v>
      </c>
      <c r="B34" s="4"/>
      <c r="E34" s="35">
        <v>0</v>
      </c>
      <c r="F34" s="41"/>
      <c r="G34" s="42">
        <f>F34</f>
        <v>0</v>
      </c>
      <c r="H34" s="14"/>
    </row>
    <row r="35" spans="1:8" x14ac:dyDescent="0.25">
      <c r="A35" s="18" t="s">
        <v>40</v>
      </c>
      <c r="B35" s="4"/>
      <c r="E35" s="35">
        <v>7.0000000000000007E-2</v>
      </c>
      <c r="F35" s="41"/>
      <c r="G35" s="42">
        <f>ROUND(F35/1.07,2)</f>
        <v>0</v>
      </c>
      <c r="H35" s="14"/>
    </row>
    <row r="36" spans="1:8" x14ac:dyDescent="0.25">
      <c r="A36" s="18" t="s">
        <v>41</v>
      </c>
      <c r="B36" s="4"/>
      <c r="E36" s="35">
        <v>0.19</v>
      </c>
      <c r="F36" s="41"/>
      <c r="G36" s="42">
        <f>ROUND(F36/1.19,2)</f>
        <v>0</v>
      </c>
      <c r="H36" s="14"/>
    </row>
    <row r="37" spans="1:8" ht="7.5" customHeight="1" x14ac:dyDescent="0.25">
      <c r="A37" s="21"/>
      <c r="B37" s="22"/>
      <c r="C37" s="22"/>
      <c r="D37" s="22"/>
      <c r="E37" s="22"/>
      <c r="F37" s="36"/>
      <c r="G37" s="36"/>
      <c r="H37" s="23"/>
    </row>
    <row r="38" spans="1:8" x14ac:dyDescent="0.25">
      <c r="A38" s="13" t="s">
        <v>23</v>
      </c>
      <c r="B38" s="4"/>
      <c r="E38" s="4"/>
      <c r="F38" s="37" t="s">
        <v>22</v>
      </c>
      <c r="G38" s="132" t="s">
        <v>15</v>
      </c>
      <c r="H38" s="14"/>
    </row>
    <row r="39" spans="1:8" x14ac:dyDescent="0.25">
      <c r="A39" s="18" t="s">
        <v>180</v>
      </c>
      <c r="B39" s="4"/>
      <c r="E39" s="35"/>
      <c r="F39" s="41"/>
      <c r="G39" s="42">
        <f>F39</f>
        <v>0</v>
      </c>
      <c r="H39" s="14"/>
    </row>
    <row r="40" spans="1:8" x14ac:dyDescent="0.25">
      <c r="A40" s="18"/>
      <c r="B40" s="4"/>
      <c r="E40" s="35"/>
      <c r="F40" s="41"/>
      <c r="G40" s="151">
        <f>F40</f>
        <v>0</v>
      </c>
      <c r="H40" s="14"/>
    </row>
    <row r="41" spans="1:8" x14ac:dyDescent="0.25">
      <c r="A41" s="18"/>
      <c r="B41" s="4"/>
      <c r="D41" s="135" t="s">
        <v>167</v>
      </c>
      <c r="E41" s="135" t="s">
        <v>168</v>
      </c>
      <c r="F41" s="153"/>
      <c r="G41" s="153"/>
      <c r="H41" s="14"/>
    </row>
    <row r="42" spans="1:8" x14ac:dyDescent="0.25">
      <c r="A42" s="154" t="s">
        <v>170</v>
      </c>
      <c r="B42" s="155"/>
      <c r="C42" s="157"/>
      <c r="D42" s="149">
        <v>30</v>
      </c>
      <c r="E42" s="150"/>
      <c r="F42" s="156">
        <f>D42*E42</f>
        <v>0</v>
      </c>
      <c r="G42" s="152">
        <f>F42</f>
        <v>0</v>
      </c>
      <c r="H42" s="14"/>
    </row>
    <row r="43" spans="1:8" ht="7.5" customHeight="1" x14ac:dyDescent="0.25">
      <c r="A43" s="21"/>
      <c r="B43" s="22"/>
      <c r="C43" s="22"/>
      <c r="D43" s="22"/>
      <c r="E43" s="22"/>
      <c r="F43" s="36"/>
      <c r="G43" s="36"/>
      <c r="H43" s="23"/>
    </row>
    <row r="44" spans="1:8" ht="16.5" customHeight="1" x14ac:dyDescent="0.25">
      <c r="A44" s="10"/>
      <c r="B44" s="11"/>
      <c r="C44" s="11"/>
      <c r="D44" s="11"/>
      <c r="E44" s="11"/>
      <c r="F44" s="11"/>
      <c r="G44" s="132" t="s">
        <v>134</v>
      </c>
      <c r="H44" s="12"/>
    </row>
    <row r="45" spans="1:8" x14ac:dyDescent="0.25">
      <c r="A45" s="13" t="s">
        <v>26</v>
      </c>
      <c r="B45" s="4"/>
      <c r="E45" s="4"/>
      <c r="F45" s="40"/>
      <c r="G45" s="42">
        <f>SUM(G23:G36,G39:G40,G42)</f>
        <v>0</v>
      </c>
      <c r="H45" s="14"/>
    </row>
    <row r="46" spans="1:8" x14ac:dyDescent="0.25">
      <c r="A46" s="13"/>
      <c r="B46" s="4"/>
      <c r="E46" s="35"/>
      <c r="F46" s="49"/>
      <c r="G46" s="40"/>
      <c r="H46" s="14"/>
    </row>
    <row r="47" spans="1:8" x14ac:dyDescent="0.25">
      <c r="A47" s="13"/>
      <c r="B47" s="4"/>
      <c r="E47" s="4"/>
      <c r="F47" s="49"/>
      <c r="G47" s="40"/>
      <c r="H47" s="14"/>
    </row>
    <row r="48" spans="1:8" x14ac:dyDescent="0.25">
      <c r="A48" s="18"/>
      <c r="B48" s="4"/>
      <c r="E48" s="4"/>
      <c r="F48" s="39"/>
      <c r="G48" s="4"/>
      <c r="H48" s="14"/>
    </row>
    <row r="49" spans="1:8" x14ac:dyDescent="0.25">
      <c r="A49" s="18" t="s">
        <v>29</v>
      </c>
      <c r="B49" s="192"/>
      <c r="C49" s="193"/>
      <c r="D49" s="193"/>
      <c r="E49" s="193"/>
      <c r="F49" s="193"/>
      <c r="G49" s="194"/>
      <c r="H49" s="14"/>
    </row>
    <row r="50" spans="1:8" x14ac:dyDescent="0.25">
      <c r="A50" s="18"/>
      <c r="B50" s="195"/>
      <c r="C50" s="196"/>
      <c r="D50" s="196"/>
      <c r="E50" s="196"/>
      <c r="F50" s="196"/>
      <c r="G50" s="197"/>
      <c r="H50" s="14"/>
    </row>
    <row r="51" spans="1:8" x14ac:dyDescent="0.25">
      <c r="A51" s="18"/>
      <c r="B51" s="4"/>
      <c r="E51" s="4"/>
      <c r="F51" s="4"/>
      <c r="G51" s="4"/>
      <c r="H51" s="14"/>
    </row>
    <row r="52" spans="1:8" x14ac:dyDescent="0.25">
      <c r="A52" s="18" t="s">
        <v>30</v>
      </c>
      <c r="B52" s="1"/>
      <c r="E52" s="4"/>
      <c r="F52" s="4"/>
      <c r="G52" s="4"/>
      <c r="H52" s="14"/>
    </row>
    <row r="53" spans="1:8" ht="7.5" customHeight="1" x14ac:dyDescent="0.25">
      <c r="A53" s="21"/>
      <c r="B53" s="22"/>
      <c r="C53" s="22"/>
      <c r="D53" s="22"/>
      <c r="E53" s="22"/>
      <c r="F53" s="22"/>
      <c r="G53" s="22"/>
      <c r="H53" s="23"/>
    </row>
  </sheetData>
  <sheetProtection algorithmName="SHA-512" hashValue="HGaaKL4uY2IpgG2wjhpfWQbxiAmhrtepuYzN+piDoJ/V0aAVtcnKdrFf+5NrA2w5843x6QKHOxTGaSyaYVS9ng==" saltValue="NhGNZB434NLS7b9Diru2Gw==" spinCount="100000" sheet="1" objects="1" scenarios="1" selectLockedCells="1"/>
  <mergeCells count="9">
    <mergeCell ref="B49:G50"/>
    <mergeCell ref="B9:F9"/>
    <mergeCell ref="E6:F6"/>
    <mergeCell ref="B11:F11"/>
    <mergeCell ref="C4:D4"/>
    <mergeCell ref="E4:F4"/>
    <mergeCell ref="C5:D5"/>
    <mergeCell ref="E5:F5"/>
    <mergeCell ref="C10:F10"/>
  </mergeCells>
  <dataValidations count="5">
    <dataValidation allowBlank="1" promptTitle="Aktenzeichen laut Beauftragung" prompt="Das Aktenzeichen setzt sich aus  Verfahrensnummer und Phasenkennzeichen zusammen_x000a_(z. B. PL-12345-01 2016 U1)._x000a_Diese sind in der Beauftragung zur Begutachtung angegeben" sqref="B9:F9"/>
    <dataValidation allowBlank="1" sqref="B11:F11"/>
    <dataValidation operator="greaterThanOrEqual" allowBlank="1" showInputMessage="1" showErrorMessage="1" sqref="A42"/>
    <dataValidation allowBlank="1" showErrorMessage="1" prompt="Den genauen Betrag bitte in der links verlinkten Übersicht nachschlagen und hier eintragen." sqref="D42"/>
    <dataValidation type="whole" allowBlank="1" showInputMessage="1" showErrorMessage="1" prompt="Bitte die Anzahl der Übernachtungen angeben." sqref="E42">
      <formula1>0</formula1>
      <formula2>200</formula2>
    </dataValidation>
  </dataValidations>
  <printOptions horizontalCentered="1"/>
  <pageMargins left="0.55118110236220474" right="0.47244094488188981" top="0.70866141732283472" bottom="0.51181102362204722" header="0.47244094488188981" footer="0.31496062992125984"/>
  <pageSetup paperSize="9" scale="86" fitToHeight="0" orientation="portrait" r:id="rId1"/>
  <headerFooter>
    <oddHeader xml:space="preserve">&amp;R&amp;A
</oddHeader>
    <oddFooter>&amp;L&amp;"-,Fett"&amp;8&amp;F&amp;C&amp;8 26.09.2022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I53"/>
  <sheetViews>
    <sheetView showGridLines="0" view="pageLayout" zoomScaleNormal="100" workbookViewId="0">
      <selection activeCell="B5" sqref="B5:D5"/>
    </sheetView>
  </sheetViews>
  <sheetFormatPr baseColWidth="10" defaultColWidth="11.42578125" defaultRowHeight="15" x14ac:dyDescent="0.25"/>
  <cols>
    <col min="1" max="1" width="21" style="5" customWidth="1"/>
    <col min="2" max="2" width="33.42578125" style="2" customWidth="1"/>
    <col min="3" max="4" width="10.140625" style="4" customWidth="1"/>
    <col min="5" max="5" width="8.5703125" style="2" customWidth="1"/>
    <col min="6" max="6" width="12.7109375" style="2" customWidth="1"/>
    <col min="7" max="7" width="11.5703125" style="2" customWidth="1"/>
    <col min="8" max="8" width="1.140625" style="2" customWidth="1"/>
    <col min="9" max="16384" width="11.42578125" style="2"/>
  </cols>
  <sheetData>
    <row r="1" spans="1:9" x14ac:dyDescent="0.25">
      <c r="A1" s="10" t="s">
        <v>0</v>
      </c>
      <c r="B1" s="11"/>
      <c r="C1" s="11"/>
      <c r="D1" s="11"/>
      <c r="E1" s="11"/>
      <c r="F1" s="11"/>
      <c r="G1" s="11"/>
      <c r="H1" s="12"/>
    </row>
    <row r="2" spans="1:9" x14ac:dyDescent="0.25">
      <c r="A2" s="13" t="s">
        <v>97</v>
      </c>
      <c r="B2" s="4" t="s">
        <v>1</v>
      </c>
      <c r="C2" s="4" t="s">
        <v>2</v>
      </c>
      <c r="E2" s="4" t="s">
        <v>3</v>
      </c>
      <c r="F2" s="4"/>
      <c r="G2" s="4"/>
      <c r="H2" s="14"/>
    </row>
    <row r="3" spans="1:9" x14ac:dyDescent="0.25">
      <c r="A3" s="15"/>
      <c r="B3" s="16" t="s">
        <v>34</v>
      </c>
      <c r="C3" s="16" t="s">
        <v>4</v>
      </c>
      <c r="D3" s="16"/>
      <c r="E3" s="16" t="s">
        <v>5</v>
      </c>
      <c r="F3" s="4"/>
      <c r="G3" s="16"/>
      <c r="H3" s="17"/>
      <c r="I3" s="3"/>
    </row>
    <row r="4" spans="1:9" x14ac:dyDescent="0.25">
      <c r="A4" s="13" t="s">
        <v>68</v>
      </c>
      <c r="B4" s="162" t="str">
        <f>IF('Deckblatt - Zusammenfassung'!B5=0,"",'Deckblatt - Zusammenfassung'!B5)</f>
        <v/>
      </c>
      <c r="C4" s="210" t="str">
        <f>IF('Deckblatt - Zusammenfassung'!C5=0,"",'Deckblatt - Zusammenfassung'!C5)</f>
        <v/>
      </c>
      <c r="D4" s="212"/>
      <c r="E4" s="210" t="str">
        <f>IF('Deckblatt - Zusammenfassung'!E5=0,"",'Deckblatt - Zusammenfassung'!E5)</f>
        <v/>
      </c>
      <c r="F4" s="212"/>
      <c r="G4" s="4"/>
      <c r="H4" s="14"/>
    </row>
    <row r="5" spans="1:9" x14ac:dyDescent="0.25">
      <c r="A5" s="13"/>
      <c r="B5" s="162" t="str">
        <f>IF('Deckblatt - Zusammenfassung'!B6=0,"",'Deckblatt - Zusammenfassung'!B6)</f>
        <v/>
      </c>
      <c r="C5" s="210" t="str">
        <f>IF('Deckblatt - Zusammenfassung'!C6=0,"",'Deckblatt - Zusammenfassung'!C6)</f>
        <v/>
      </c>
      <c r="D5" s="212"/>
      <c r="E5" s="210" t="str">
        <f>IF('Deckblatt - Zusammenfassung'!E6=0,"",'Deckblatt - Zusammenfassung'!E6)</f>
        <v/>
      </c>
      <c r="F5" s="212"/>
      <c r="G5" s="4"/>
      <c r="H5" s="14"/>
    </row>
    <row r="6" spans="1:9" x14ac:dyDescent="0.25">
      <c r="A6" s="13"/>
      <c r="B6" s="162" t="str">
        <f>IF('Deckblatt - Zusammenfassung'!B7=0,"",'Deckblatt - Zusammenfassung'!B7)</f>
        <v/>
      </c>
      <c r="C6" s="98"/>
      <c r="D6" s="99" t="s">
        <v>36</v>
      </c>
      <c r="E6" s="210" t="str">
        <f>IF('Deckblatt - Zusammenfassung'!E7=0,"",'Deckblatt - Zusammenfassung'!E7)</f>
        <v/>
      </c>
      <c r="F6" s="212"/>
      <c r="G6" s="4"/>
      <c r="H6" s="14"/>
    </row>
    <row r="7" spans="1:9" x14ac:dyDescent="0.25">
      <c r="A7" s="13"/>
      <c r="B7" s="100"/>
      <c r="C7" s="101"/>
      <c r="D7" s="101"/>
      <c r="E7" s="104"/>
      <c r="F7" s="101"/>
      <c r="G7" s="4"/>
      <c r="H7" s="14"/>
    </row>
    <row r="8" spans="1:9" x14ac:dyDescent="0.25">
      <c r="A8" s="13"/>
      <c r="B8" s="102"/>
      <c r="C8" s="103"/>
      <c r="D8" s="101"/>
      <c r="E8" s="104"/>
      <c r="F8" s="101"/>
      <c r="G8" s="4"/>
      <c r="H8" s="14"/>
    </row>
    <row r="9" spans="1:9" x14ac:dyDescent="0.25">
      <c r="A9" s="18" t="s">
        <v>42</v>
      </c>
      <c r="B9" s="210" t="str">
        <f>IF('Deckblatt - Zusammenfassung'!B19:F19=0,"",'Deckblatt - Zusammenfassung'!B19:F19)</f>
        <v/>
      </c>
      <c r="C9" s="211"/>
      <c r="D9" s="211"/>
      <c r="E9" s="211"/>
      <c r="F9" s="212"/>
      <c r="G9" s="4"/>
      <c r="H9" s="14"/>
    </row>
    <row r="10" spans="1:9" x14ac:dyDescent="0.25">
      <c r="A10" s="18" t="s">
        <v>35</v>
      </c>
      <c r="B10" s="93" t="str">
        <f>IF('Deckblatt - Zusammenfassung'!B20=0,"",'Deckblatt - Zusammenfassung'!B20)</f>
        <v/>
      </c>
      <c r="C10" s="210" t="str">
        <f>IF('Deckblatt - Zusammenfassung'!C20=0,"",'Deckblatt - Zusammenfassung'!C20)</f>
        <v/>
      </c>
      <c r="D10" s="211"/>
      <c r="E10" s="211"/>
      <c r="F10" s="212"/>
      <c r="G10" s="4"/>
      <c r="H10" s="14"/>
    </row>
    <row r="11" spans="1:9" x14ac:dyDescent="0.25">
      <c r="A11" s="18" t="s">
        <v>50</v>
      </c>
      <c r="B11" s="210" t="str">
        <f>IF('Deckblatt - Zusammenfassung'!B21:F21=0,"",'Deckblatt - Zusammenfassung'!B21:F21)</f>
        <v/>
      </c>
      <c r="C11" s="211"/>
      <c r="D11" s="211"/>
      <c r="E11" s="211"/>
      <c r="F11" s="212"/>
      <c r="G11" s="4"/>
      <c r="H11" s="14"/>
    </row>
    <row r="12" spans="1:9" ht="7.5" customHeight="1" thickBot="1" x14ac:dyDescent="0.3">
      <c r="A12" s="43"/>
      <c r="B12" s="44"/>
      <c r="C12" s="44"/>
      <c r="D12" s="44"/>
      <c r="E12" s="57"/>
      <c r="F12" s="57"/>
      <c r="G12" s="44"/>
      <c r="H12" s="45"/>
    </row>
    <row r="13" spans="1:9" ht="13.35" customHeight="1" x14ac:dyDescent="0.25">
      <c r="A13" s="54" t="s">
        <v>37</v>
      </c>
      <c r="B13" s="16" t="s">
        <v>12</v>
      </c>
      <c r="C13" s="16" t="s">
        <v>13</v>
      </c>
      <c r="D13" s="16" t="s">
        <v>14</v>
      </c>
      <c r="E13" s="16"/>
      <c r="F13" s="16"/>
      <c r="G13" s="4"/>
      <c r="H13" s="14"/>
    </row>
    <row r="14" spans="1:9" ht="13.35" customHeight="1" x14ac:dyDescent="0.25">
      <c r="A14" s="18" t="s">
        <v>53</v>
      </c>
      <c r="B14" s="107"/>
      <c r="C14" s="108"/>
      <c r="D14" s="108"/>
      <c r="E14" s="4"/>
      <c r="F14" s="4"/>
      <c r="G14" s="4"/>
      <c r="H14" s="14"/>
    </row>
    <row r="15" spans="1:9" ht="13.35" customHeight="1" x14ac:dyDescent="0.25">
      <c r="A15" s="18" t="s">
        <v>53</v>
      </c>
      <c r="B15" s="107"/>
      <c r="C15" s="1"/>
      <c r="D15" s="1"/>
      <c r="E15" s="4"/>
      <c r="F15" s="4"/>
      <c r="G15" s="4"/>
      <c r="H15" s="14"/>
    </row>
    <row r="16" spans="1:9" ht="13.35" customHeight="1" x14ac:dyDescent="0.25">
      <c r="A16" s="18" t="s">
        <v>53</v>
      </c>
      <c r="B16" s="107"/>
      <c r="C16" s="1"/>
      <c r="D16" s="1"/>
      <c r="E16" s="4"/>
      <c r="F16" s="4"/>
      <c r="G16" s="4"/>
      <c r="H16" s="14"/>
    </row>
    <row r="17" spans="1:9" ht="13.35" customHeight="1" x14ac:dyDescent="0.25">
      <c r="A17" s="18"/>
      <c r="B17" s="4"/>
      <c r="E17" s="4"/>
      <c r="F17" s="4"/>
      <c r="G17" s="4"/>
      <c r="H17" s="14"/>
    </row>
    <row r="18" spans="1:9" ht="13.35" customHeight="1" x14ac:dyDescent="0.25">
      <c r="A18" s="18" t="s">
        <v>54</v>
      </c>
      <c r="B18" s="16" t="s">
        <v>12</v>
      </c>
      <c r="C18" s="16" t="s">
        <v>55</v>
      </c>
      <c r="E18" s="16"/>
      <c r="F18" s="4"/>
      <c r="G18" s="4"/>
      <c r="H18" s="14"/>
    </row>
    <row r="19" spans="1:9" ht="13.35" customHeight="1" x14ac:dyDescent="0.25">
      <c r="A19" s="18" t="s">
        <v>13</v>
      </c>
      <c r="B19" s="109"/>
      <c r="C19" s="108"/>
      <c r="E19" s="4"/>
      <c r="F19" s="4"/>
      <c r="G19" s="4"/>
      <c r="H19" s="14"/>
    </row>
    <row r="20" spans="1:9" ht="13.35" customHeight="1" x14ac:dyDescent="0.25">
      <c r="A20" s="18" t="s">
        <v>14</v>
      </c>
      <c r="B20" s="109"/>
      <c r="C20" s="108"/>
      <c r="E20" s="4"/>
      <c r="F20" s="4"/>
      <c r="G20" s="4"/>
      <c r="H20" s="14"/>
    </row>
    <row r="21" spans="1:9" ht="13.35" customHeight="1" x14ac:dyDescent="0.25">
      <c r="A21" s="18"/>
      <c r="B21" s="4"/>
      <c r="E21" s="4"/>
      <c r="F21" s="4"/>
      <c r="G21" s="4"/>
      <c r="H21" s="23"/>
    </row>
    <row r="22" spans="1:9" x14ac:dyDescent="0.25">
      <c r="A22" s="10" t="s">
        <v>18</v>
      </c>
      <c r="B22" s="33" t="s">
        <v>19</v>
      </c>
      <c r="C22" s="32" t="s">
        <v>20</v>
      </c>
      <c r="D22" s="32"/>
      <c r="E22" s="132" t="s">
        <v>21</v>
      </c>
      <c r="F22" s="132" t="s">
        <v>22</v>
      </c>
      <c r="G22" s="132" t="s">
        <v>15</v>
      </c>
      <c r="H22" s="17"/>
      <c r="I22" s="3"/>
    </row>
    <row r="23" spans="1:9" x14ac:dyDescent="0.25">
      <c r="A23" s="18" t="s">
        <v>56</v>
      </c>
      <c r="B23" s="6"/>
      <c r="C23" s="1"/>
      <c r="E23" s="34">
        <v>0.2</v>
      </c>
      <c r="F23" s="42">
        <f>IF(ROUND(E23*C23,2)&gt;150,150,ROUND(E23*C23,2))</f>
        <v>0</v>
      </c>
      <c r="G23" s="42">
        <f>F23</f>
        <v>0</v>
      </c>
      <c r="H23" s="14"/>
    </row>
    <row r="24" spans="1:9" x14ac:dyDescent="0.25">
      <c r="A24" s="18" t="s">
        <v>158</v>
      </c>
      <c r="B24" s="4"/>
      <c r="E24" s="35"/>
      <c r="F24" s="148"/>
      <c r="G24" s="42">
        <f>ROUND(F24,2)</f>
        <v>0</v>
      </c>
      <c r="H24" s="14"/>
    </row>
    <row r="25" spans="1:9" x14ac:dyDescent="0.25">
      <c r="A25" s="18" t="s">
        <v>159</v>
      </c>
      <c r="B25" s="4"/>
      <c r="E25" s="35">
        <v>0.16</v>
      </c>
      <c r="F25" s="148"/>
      <c r="G25" s="42">
        <f>ROUND(F25/1.19,2)</f>
        <v>0</v>
      </c>
      <c r="H25" s="14"/>
    </row>
    <row r="26" spans="1:9" x14ac:dyDescent="0.25">
      <c r="A26" s="18" t="s">
        <v>169</v>
      </c>
      <c r="B26" s="4"/>
      <c r="E26" s="35">
        <v>0.05</v>
      </c>
      <c r="F26" s="148"/>
      <c r="G26" s="42">
        <f>ROUND(F26/1.07,2)</f>
        <v>0</v>
      </c>
      <c r="H26" s="14"/>
    </row>
    <row r="27" spans="1:9" x14ac:dyDescent="0.25">
      <c r="A27" s="18" t="s">
        <v>160</v>
      </c>
      <c r="B27" s="4"/>
      <c r="E27" s="35"/>
      <c r="F27" s="148"/>
      <c r="G27" s="42">
        <f>F27</f>
        <v>0</v>
      </c>
      <c r="H27" s="14"/>
    </row>
    <row r="28" spans="1:9" x14ac:dyDescent="0.25">
      <c r="A28" s="18" t="s">
        <v>161</v>
      </c>
      <c r="B28" s="4"/>
      <c r="E28" s="35">
        <v>0.16</v>
      </c>
      <c r="F28" s="148"/>
      <c r="G28" s="42">
        <f>ROUND(F28/1.19,2)</f>
        <v>0</v>
      </c>
      <c r="H28" s="14"/>
    </row>
    <row r="29" spans="1:9" x14ac:dyDescent="0.25">
      <c r="A29" s="18" t="s">
        <v>162</v>
      </c>
      <c r="B29" s="4"/>
      <c r="E29" s="35"/>
      <c r="F29" s="148"/>
      <c r="G29" s="42">
        <f>F29</f>
        <v>0</v>
      </c>
      <c r="H29" s="14"/>
    </row>
    <row r="30" spans="1:9" x14ac:dyDescent="0.25">
      <c r="A30" s="18" t="s">
        <v>163</v>
      </c>
      <c r="B30" s="4"/>
      <c r="E30" s="35">
        <v>0.05</v>
      </c>
      <c r="F30" s="148"/>
      <c r="G30" s="42">
        <f>ROUND(F30/1.07,2)</f>
        <v>0</v>
      </c>
      <c r="H30" s="14"/>
    </row>
    <row r="31" spans="1:9" x14ac:dyDescent="0.25">
      <c r="A31" s="18" t="s">
        <v>164</v>
      </c>
      <c r="B31" s="4"/>
      <c r="E31" s="35"/>
      <c r="F31" s="148"/>
      <c r="G31" s="42">
        <f>F31</f>
        <v>0</v>
      </c>
      <c r="H31" s="14"/>
    </row>
    <row r="32" spans="1:9" x14ac:dyDescent="0.25">
      <c r="A32" s="18" t="s">
        <v>165</v>
      </c>
      <c r="B32" s="4"/>
      <c r="E32" s="35">
        <v>0.05</v>
      </c>
      <c r="F32" s="148"/>
      <c r="G32" s="42">
        <f>ROUND(F32/1.07,2)</f>
        <v>0</v>
      </c>
      <c r="H32" s="14"/>
    </row>
    <row r="33" spans="1:8" x14ac:dyDescent="0.25">
      <c r="A33" s="18" t="s">
        <v>166</v>
      </c>
      <c r="B33" s="4"/>
      <c r="E33" s="35"/>
      <c r="F33" s="148"/>
      <c r="G33" s="42">
        <f>F33</f>
        <v>0</v>
      </c>
      <c r="H33" s="14"/>
    </row>
    <row r="34" spans="1:8" x14ac:dyDescent="0.25">
      <c r="A34" s="18" t="s">
        <v>39</v>
      </c>
      <c r="B34" s="4"/>
      <c r="E34" s="35">
        <v>0</v>
      </c>
      <c r="F34" s="41"/>
      <c r="G34" s="42">
        <f>F34</f>
        <v>0</v>
      </c>
      <c r="H34" s="14"/>
    </row>
    <row r="35" spans="1:8" x14ac:dyDescent="0.25">
      <c r="A35" s="18" t="s">
        <v>175</v>
      </c>
      <c r="B35" s="4"/>
      <c r="E35" s="35">
        <v>0.05</v>
      </c>
      <c r="F35" s="41"/>
      <c r="G35" s="42">
        <f>ROUND(F35/1.07,2)</f>
        <v>0</v>
      </c>
      <c r="H35" s="14"/>
    </row>
    <row r="36" spans="1:8" x14ac:dyDescent="0.25">
      <c r="A36" s="18" t="s">
        <v>174</v>
      </c>
      <c r="B36" s="4"/>
      <c r="E36" s="35">
        <v>0.16</v>
      </c>
      <c r="F36" s="41"/>
      <c r="G36" s="42">
        <f>ROUND(F36/1.19,2)</f>
        <v>0</v>
      </c>
      <c r="H36" s="14"/>
    </row>
    <row r="37" spans="1:8" ht="7.5" customHeight="1" x14ac:dyDescent="0.25">
      <c r="A37" s="21"/>
      <c r="B37" s="22"/>
      <c r="C37" s="22"/>
      <c r="D37" s="22"/>
      <c r="E37" s="22"/>
      <c r="F37" s="36"/>
      <c r="G37" s="36"/>
      <c r="H37" s="23"/>
    </row>
    <row r="38" spans="1:8" x14ac:dyDescent="0.25">
      <c r="A38" s="13" t="s">
        <v>23</v>
      </c>
      <c r="B38" s="4"/>
      <c r="E38" s="4"/>
      <c r="F38" s="37" t="s">
        <v>22</v>
      </c>
      <c r="G38" s="132" t="s">
        <v>15</v>
      </c>
      <c r="H38" s="14"/>
    </row>
    <row r="39" spans="1:8" x14ac:dyDescent="0.25">
      <c r="A39" s="18" t="s">
        <v>24</v>
      </c>
      <c r="B39" s="4"/>
      <c r="E39" s="35"/>
      <c r="F39" s="41"/>
      <c r="G39" s="42">
        <f>F39</f>
        <v>0</v>
      </c>
      <c r="H39" s="14"/>
    </row>
    <row r="40" spans="1:8" x14ac:dyDescent="0.25">
      <c r="A40" s="18" t="s">
        <v>25</v>
      </c>
      <c r="B40" s="4"/>
      <c r="E40" s="35"/>
      <c r="F40" s="41"/>
      <c r="G40" s="151">
        <f>F40</f>
        <v>0</v>
      </c>
      <c r="H40" s="14"/>
    </row>
    <row r="41" spans="1:8" x14ac:dyDescent="0.25">
      <c r="A41" s="18"/>
      <c r="B41" s="4"/>
      <c r="D41" s="135" t="s">
        <v>167</v>
      </c>
      <c r="E41" s="135" t="s">
        <v>168</v>
      </c>
      <c r="F41" s="153"/>
      <c r="G41" s="153"/>
      <c r="H41" s="14"/>
    </row>
    <row r="42" spans="1:8" x14ac:dyDescent="0.25">
      <c r="A42" s="154" t="s">
        <v>176</v>
      </c>
      <c r="B42" s="155"/>
      <c r="C42" s="157"/>
      <c r="D42" s="149">
        <v>30</v>
      </c>
      <c r="E42" s="150"/>
      <c r="F42" s="156">
        <f>D42*E42</f>
        <v>0</v>
      </c>
      <c r="G42" s="152">
        <f>F42</f>
        <v>0</v>
      </c>
      <c r="H42" s="14"/>
    </row>
    <row r="43" spans="1:8" ht="7.5" customHeight="1" x14ac:dyDescent="0.25">
      <c r="A43" s="21"/>
      <c r="B43" s="22"/>
      <c r="C43" s="22"/>
      <c r="D43" s="22"/>
      <c r="E43" s="22"/>
      <c r="F43" s="36"/>
      <c r="G43" s="36"/>
      <c r="H43" s="23"/>
    </row>
    <row r="44" spans="1:8" ht="16.5" customHeight="1" x14ac:dyDescent="0.25">
      <c r="A44" s="10"/>
      <c r="B44" s="11"/>
      <c r="C44" s="11"/>
      <c r="D44" s="11"/>
      <c r="E44" s="11"/>
      <c r="F44" s="11"/>
      <c r="G44" s="132" t="s">
        <v>134</v>
      </c>
      <c r="H44" s="12"/>
    </row>
    <row r="45" spans="1:8" x14ac:dyDescent="0.25">
      <c r="A45" s="13" t="s">
        <v>26</v>
      </c>
      <c r="B45" s="4"/>
      <c r="E45" s="4"/>
      <c r="F45" s="40"/>
      <c r="G45" s="42">
        <f>SUM(G23:G36,G39:G40,G42)</f>
        <v>0</v>
      </c>
      <c r="H45" s="14"/>
    </row>
    <row r="46" spans="1:8" x14ac:dyDescent="0.25">
      <c r="A46" s="13"/>
      <c r="B46" s="4"/>
      <c r="E46" s="35"/>
      <c r="F46" s="49"/>
      <c r="G46" s="40"/>
      <c r="H46" s="14"/>
    </row>
    <row r="47" spans="1:8" x14ac:dyDescent="0.25">
      <c r="A47" s="13"/>
      <c r="B47" s="4"/>
      <c r="E47" s="4"/>
      <c r="F47" s="49"/>
      <c r="G47" s="40"/>
      <c r="H47" s="14"/>
    </row>
    <row r="48" spans="1:8" x14ac:dyDescent="0.25">
      <c r="A48" s="18"/>
      <c r="B48" s="4"/>
      <c r="E48" s="4"/>
      <c r="F48" s="39"/>
      <c r="G48" s="4"/>
      <c r="H48" s="14"/>
    </row>
    <row r="49" spans="1:8" x14ac:dyDescent="0.25">
      <c r="A49" s="18" t="s">
        <v>29</v>
      </c>
      <c r="B49" s="192"/>
      <c r="C49" s="193"/>
      <c r="D49" s="193"/>
      <c r="E49" s="193"/>
      <c r="F49" s="193"/>
      <c r="G49" s="194"/>
      <c r="H49" s="14"/>
    </row>
    <row r="50" spans="1:8" x14ac:dyDescent="0.25">
      <c r="A50" s="18"/>
      <c r="B50" s="195"/>
      <c r="C50" s="196"/>
      <c r="D50" s="196"/>
      <c r="E50" s="196"/>
      <c r="F50" s="196"/>
      <c r="G50" s="197"/>
      <c r="H50" s="14"/>
    </row>
    <row r="51" spans="1:8" x14ac:dyDescent="0.25">
      <c r="A51" s="18"/>
      <c r="B51" s="4"/>
      <c r="E51" s="4"/>
      <c r="F51" s="4"/>
      <c r="G51" s="4"/>
      <c r="H51" s="14"/>
    </row>
    <row r="52" spans="1:8" x14ac:dyDescent="0.25">
      <c r="A52" s="18" t="s">
        <v>30</v>
      </c>
      <c r="B52" s="1"/>
      <c r="E52" s="4"/>
      <c r="F52" s="4"/>
      <c r="G52" s="4"/>
      <c r="H52" s="14"/>
    </row>
    <row r="53" spans="1:8" ht="7.5" customHeight="1" x14ac:dyDescent="0.25">
      <c r="A53" s="21"/>
      <c r="B53" s="22"/>
      <c r="C53" s="22"/>
      <c r="D53" s="22"/>
      <c r="E53" s="22"/>
      <c r="F53" s="22"/>
      <c r="G53" s="22"/>
      <c r="H53" s="23"/>
    </row>
  </sheetData>
  <sheetProtection algorithmName="SHA-512" hashValue="XBlqf8JONVn+PtiWKveZrZe7Yhb0R+c9PaH8fQXuhPaPyz27Hj4lBgg3grodwsTHUD05XEeayXagqHiC4NjC7Q==" saltValue="mEqEW6P3qKf37H9PRd6OZQ==" spinCount="100000" sheet="1" objects="1" scenarios="1" selectLockedCells="1"/>
  <mergeCells count="9">
    <mergeCell ref="C10:F10"/>
    <mergeCell ref="B11:F11"/>
    <mergeCell ref="B49:G50"/>
    <mergeCell ref="C4:D4"/>
    <mergeCell ref="E4:F4"/>
    <mergeCell ref="C5:D5"/>
    <mergeCell ref="E5:F5"/>
    <mergeCell ref="E6:F6"/>
    <mergeCell ref="B9:F9"/>
  </mergeCells>
  <dataValidations count="5">
    <dataValidation type="whole" allowBlank="1" showInputMessage="1" showErrorMessage="1" prompt="Bitte die Anzahl der Übernachtungen angeben." sqref="E42">
      <formula1>0</formula1>
      <formula2>200</formula2>
    </dataValidation>
    <dataValidation allowBlank="1" showErrorMessage="1" prompt="Den genauen Betrag bitte in der links verlinkten Übersicht nachschlagen und hier eintragen." sqref="D42"/>
    <dataValidation operator="greaterThanOrEqual" allowBlank="1" showInputMessage="1" showErrorMessage="1" sqref="A42"/>
    <dataValidation allowBlank="1" sqref="B11:F11"/>
    <dataValidation allowBlank="1" promptTitle="Aktenzeichen laut Beauftragung" prompt="Das Aktenzeichen setzt sich aus  Verfahrensnummer und Phasenkennzeichen zusammen_x000a_(z. B. PL-12345-01 2016 U1)._x000a_Diese sind in der Beauftragung zur Begutachtung angegeben" sqref="B9:F9"/>
  </dataValidations>
  <printOptions horizontalCentered="1"/>
  <pageMargins left="0.55118110236220474" right="0.47244094488188981" top="0.70866141732283472" bottom="0.51181102362204722" header="0.47244094488188981" footer="0.31496062992125984"/>
  <pageSetup paperSize="9" scale="84" orientation="portrait" r:id="rId1"/>
  <headerFooter>
    <oddHeader xml:space="preserve">&amp;R&amp;A
</oddHeader>
    <oddFooter>&amp;L&amp;"-,Fett"&amp;8&amp;F / Rev. 1.0 / 10.11.2020&amp;R&amp;8Deutsche Akkreditierungsstelle GmbH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43"/>
  <sheetViews>
    <sheetView showGridLines="0" view="pageLayout" zoomScale="120" zoomScaleNormal="110" zoomScalePageLayoutView="120" workbookViewId="0">
      <selection activeCell="B10" sqref="B10:D10"/>
    </sheetView>
  </sheetViews>
  <sheetFormatPr baseColWidth="10" defaultColWidth="4.7109375" defaultRowHeight="15" x14ac:dyDescent="0.25"/>
  <cols>
    <col min="1" max="1" width="12.85546875" style="5" customWidth="1"/>
    <col min="2" max="2" width="18.85546875" style="2" customWidth="1"/>
    <col min="3" max="5" width="10.28515625" style="4" customWidth="1"/>
    <col min="6" max="6" width="8.5703125" style="2" customWidth="1"/>
    <col min="7" max="7" width="22.28515625" style="2" customWidth="1"/>
    <col min="8" max="8" width="2.140625" style="2" customWidth="1"/>
    <col min="9" max="16384" width="4.7109375" style="2"/>
  </cols>
  <sheetData>
    <row r="1" spans="1:9" x14ac:dyDescent="0.25">
      <c r="A1" s="10" t="s">
        <v>0</v>
      </c>
      <c r="B1" s="11"/>
      <c r="C1" s="11"/>
      <c r="D1" s="11"/>
      <c r="E1" s="11"/>
      <c r="F1" s="11"/>
      <c r="G1" s="11"/>
      <c r="H1" s="12"/>
    </row>
    <row r="2" spans="1:9" ht="45" customHeight="1" x14ac:dyDescent="0.25">
      <c r="A2" s="118" t="s">
        <v>97</v>
      </c>
      <c r="B2" s="218" t="s">
        <v>1</v>
      </c>
      <c r="C2" s="218"/>
      <c r="D2" s="119" t="s">
        <v>2</v>
      </c>
      <c r="E2" s="119"/>
      <c r="F2" s="119" t="s">
        <v>3</v>
      </c>
      <c r="G2" s="4"/>
      <c r="H2" s="14"/>
    </row>
    <row r="3" spans="1:9" ht="23.25" customHeight="1" x14ac:dyDescent="0.25">
      <c r="A3" s="15"/>
      <c r="B3" s="221" t="s">
        <v>34</v>
      </c>
      <c r="C3" s="221"/>
      <c r="D3" s="16" t="s">
        <v>137</v>
      </c>
      <c r="E3" s="16"/>
      <c r="F3" s="16" t="s">
        <v>5</v>
      </c>
      <c r="G3" s="4"/>
      <c r="H3" s="17"/>
      <c r="I3" s="3"/>
    </row>
    <row r="4" spans="1:9" x14ac:dyDescent="0.25">
      <c r="A4" s="13" t="s">
        <v>68</v>
      </c>
      <c r="B4" s="213" t="str">
        <f>IF('Deckblatt - Zusammenfassung'!B5=0,"",'Deckblatt - Zusammenfassung'!B5)</f>
        <v/>
      </c>
      <c r="C4" s="213"/>
      <c r="D4" s="213" t="str">
        <f>IF('Deckblatt - Zusammenfassung'!C5=0,"",'Deckblatt - Zusammenfassung'!C5)</f>
        <v/>
      </c>
      <c r="E4" s="213"/>
      <c r="F4" s="210" t="str">
        <f>IF('Deckblatt - Zusammenfassung'!E5=0,"",'Deckblatt - Zusammenfassung'!E5)</f>
        <v/>
      </c>
      <c r="G4" s="212"/>
      <c r="H4" s="14"/>
    </row>
    <row r="5" spans="1:9" x14ac:dyDescent="0.25">
      <c r="A5" s="13"/>
      <c r="B5" s="213" t="str">
        <f>IF('Deckblatt - Zusammenfassung'!B6=0,"",'Deckblatt - Zusammenfassung'!B6)</f>
        <v/>
      </c>
      <c r="C5" s="213"/>
      <c r="D5" s="213" t="str">
        <f>IF('Deckblatt - Zusammenfassung'!C6=0,"",'Deckblatt - Zusammenfassung'!C6)</f>
        <v/>
      </c>
      <c r="E5" s="213"/>
      <c r="F5" s="210" t="str">
        <f>IF('Deckblatt - Zusammenfassung'!E6=0,"",'Deckblatt - Zusammenfassung'!E6)</f>
        <v/>
      </c>
      <c r="G5" s="212"/>
      <c r="H5" s="14"/>
    </row>
    <row r="6" spans="1:9" x14ac:dyDescent="0.25">
      <c r="A6" s="13"/>
      <c r="B6" s="213" t="str">
        <f>IF('Deckblatt - Zusammenfassung'!B7=0,"",'Deckblatt - Zusammenfassung'!B7)</f>
        <v/>
      </c>
      <c r="C6" s="213"/>
      <c r="D6" s="130"/>
      <c r="E6" s="99" t="s">
        <v>36</v>
      </c>
      <c r="F6" s="210" t="str">
        <f>IF('Deckblatt - Zusammenfassung'!E7=0,"",'Deckblatt - Zusammenfassung'!E7)</f>
        <v/>
      </c>
      <c r="G6" s="212"/>
      <c r="H6" s="14"/>
    </row>
    <row r="7" spans="1:9" x14ac:dyDescent="0.25">
      <c r="A7" s="13" t="s">
        <v>123</v>
      </c>
      <c r="B7" s="219" t="str">
        <f>IF('Deckblatt - Zusammenfassung'!B8=0,"",'Deckblatt - Zusammenfassung'!B8)</f>
        <v/>
      </c>
      <c r="C7" s="220"/>
      <c r="F7" s="92"/>
      <c r="G7" s="4"/>
      <c r="H7" s="14"/>
    </row>
    <row r="8" spans="1:9" x14ac:dyDescent="0.25">
      <c r="A8" s="13"/>
      <c r="B8" s="19"/>
      <c r="C8" s="20"/>
      <c r="D8" s="20"/>
      <c r="F8" s="92"/>
      <c r="G8" s="4"/>
      <c r="H8" s="14"/>
    </row>
    <row r="9" spans="1:9" x14ac:dyDescent="0.25">
      <c r="A9" s="13" t="s">
        <v>42</v>
      </c>
      <c r="B9" s="213" t="str">
        <f>IF('Deckblatt - Zusammenfassung'!B19:F19&gt;0,'Deckblatt - Zusammenfassung'!B19:F19,"")</f>
        <v/>
      </c>
      <c r="C9" s="213"/>
      <c r="D9" s="213"/>
      <c r="E9" s="213"/>
      <c r="F9" s="213"/>
      <c r="G9" s="213"/>
      <c r="H9" s="14"/>
    </row>
    <row r="10" spans="1:9" x14ac:dyDescent="0.25">
      <c r="A10" s="13" t="s">
        <v>50</v>
      </c>
      <c r="B10" s="213" t="str">
        <f>IF('Deckblatt - Zusammenfassung'!B21:F21=0,"",'Deckblatt - Zusammenfassung'!B21:F21)</f>
        <v/>
      </c>
      <c r="C10" s="213"/>
      <c r="D10" s="213"/>
      <c r="E10" s="213"/>
      <c r="F10" s="213"/>
      <c r="G10" s="213"/>
      <c r="H10" s="14"/>
    </row>
    <row r="11" spans="1:9" ht="7.5" customHeight="1" thickBot="1" x14ac:dyDescent="0.3">
      <c r="A11" s="43"/>
      <c r="B11" s="44"/>
      <c r="C11" s="44"/>
      <c r="D11" s="44"/>
      <c r="E11" s="44"/>
      <c r="F11" s="44"/>
      <c r="G11" s="44"/>
      <c r="H11" s="45"/>
    </row>
    <row r="12" spans="1:9" ht="7.5" customHeight="1" x14ac:dyDescent="0.25">
      <c r="A12" s="18"/>
      <c r="B12" s="4"/>
      <c r="F12" s="4"/>
      <c r="G12" s="4"/>
      <c r="H12" s="14"/>
    </row>
    <row r="13" spans="1:9" ht="15.6" customHeight="1" x14ac:dyDescent="0.25">
      <c r="A13" s="13" t="s">
        <v>136</v>
      </c>
      <c r="B13" s="4"/>
      <c r="F13" s="4"/>
      <c r="G13" s="4"/>
      <c r="H13" s="14"/>
    </row>
    <row r="14" spans="1:9" x14ac:dyDescent="0.25">
      <c r="A14" s="13"/>
      <c r="B14" s="146" t="s">
        <v>12</v>
      </c>
      <c r="C14" s="147" t="s">
        <v>13</v>
      </c>
      <c r="D14" s="147" t="s">
        <v>14</v>
      </c>
      <c r="E14" s="28" t="s">
        <v>135</v>
      </c>
      <c r="F14" s="147" t="s">
        <v>32</v>
      </c>
      <c r="G14" s="147" t="s">
        <v>43</v>
      </c>
      <c r="H14" s="17"/>
      <c r="I14" s="3"/>
    </row>
    <row r="15" spans="1:9" ht="21" customHeight="1" x14ac:dyDescent="0.25">
      <c r="A15" s="18"/>
      <c r="B15" s="9"/>
      <c r="C15" s="8"/>
      <c r="D15" s="8"/>
      <c r="E15" s="8"/>
      <c r="F15" s="141" t="str">
        <f>IF(D15-C15-E15=0,"",D15-C15-E15)</f>
        <v/>
      </c>
      <c r="G15" s="140"/>
      <c r="H15" s="14"/>
    </row>
    <row r="16" spans="1:9" ht="21" customHeight="1" x14ac:dyDescent="0.25">
      <c r="A16" s="18"/>
      <c r="B16" s="9"/>
      <c r="C16" s="8"/>
      <c r="D16" s="8"/>
      <c r="E16" s="8"/>
      <c r="F16" s="141" t="str">
        <f t="shared" ref="F16:F35" si="0">IF(D16-C16-E16=0,"",D16-C16-E16)</f>
        <v/>
      </c>
      <c r="G16" s="140"/>
      <c r="H16" s="14"/>
    </row>
    <row r="17" spans="1:8" ht="21" customHeight="1" x14ac:dyDescent="0.25">
      <c r="A17" s="18"/>
      <c r="B17" s="9"/>
      <c r="C17" s="8"/>
      <c r="D17" s="8"/>
      <c r="E17" s="8"/>
      <c r="F17" s="141" t="str">
        <f t="shared" si="0"/>
        <v/>
      </c>
      <c r="G17" s="140"/>
      <c r="H17" s="14"/>
    </row>
    <row r="18" spans="1:8" ht="21" customHeight="1" x14ac:dyDescent="0.25">
      <c r="A18" s="18"/>
      <c r="B18" s="9"/>
      <c r="C18" s="8"/>
      <c r="D18" s="8"/>
      <c r="E18" s="8"/>
      <c r="F18" s="141" t="str">
        <f t="shared" si="0"/>
        <v/>
      </c>
      <c r="G18" s="140"/>
      <c r="H18" s="14"/>
    </row>
    <row r="19" spans="1:8" ht="21" customHeight="1" x14ac:dyDescent="0.25">
      <c r="A19" s="18"/>
      <c r="B19" s="9"/>
      <c r="C19" s="8"/>
      <c r="D19" s="8"/>
      <c r="E19" s="8"/>
      <c r="F19" s="141" t="str">
        <f t="shared" si="0"/>
        <v/>
      </c>
      <c r="G19" s="140"/>
      <c r="H19" s="14"/>
    </row>
    <row r="20" spans="1:8" ht="21" customHeight="1" x14ac:dyDescent="0.25">
      <c r="A20" s="18"/>
      <c r="B20" s="9"/>
      <c r="C20" s="8"/>
      <c r="D20" s="8"/>
      <c r="E20" s="8"/>
      <c r="F20" s="141" t="str">
        <f t="shared" si="0"/>
        <v/>
      </c>
      <c r="G20" s="140"/>
      <c r="H20" s="14"/>
    </row>
    <row r="21" spans="1:8" ht="21" customHeight="1" x14ac:dyDescent="0.25">
      <c r="A21" s="18"/>
      <c r="B21" s="9"/>
      <c r="C21" s="8"/>
      <c r="D21" s="8"/>
      <c r="E21" s="8"/>
      <c r="F21" s="141" t="str">
        <f t="shared" si="0"/>
        <v/>
      </c>
      <c r="G21" s="140"/>
      <c r="H21" s="14"/>
    </row>
    <row r="22" spans="1:8" ht="21" customHeight="1" x14ac:dyDescent="0.25">
      <c r="A22" s="18"/>
      <c r="B22" s="9"/>
      <c r="C22" s="8"/>
      <c r="D22" s="8"/>
      <c r="E22" s="8"/>
      <c r="F22" s="141" t="str">
        <f t="shared" si="0"/>
        <v/>
      </c>
      <c r="G22" s="140"/>
      <c r="H22" s="14"/>
    </row>
    <row r="23" spans="1:8" ht="21" customHeight="1" x14ac:dyDescent="0.25">
      <c r="A23" s="18"/>
      <c r="B23" s="9"/>
      <c r="C23" s="8"/>
      <c r="D23" s="8"/>
      <c r="E23" s="8"/>
      <c r="F23" s="141" t="str">
        <f t="shared" si="0"/>
        <v/>
      </c>
      <c r="G23" s="140"/>
      <c r="H23" s="14"/>
    </row>
    <row r="24" spans="1:8" ht="21" customHeight="1" x14ac:dyDescent="0.25">
      <c r="A24" s="18"/>
      <c r="B24" s="9"/>
      <c r="C24" s="8"/>
      <c r="D24" s="8"/>
      <c r="E24" s="8"/>
      <c r="F24" s="141" t="str">
        <f t="shared" si="0"/>
        <v/>
      </c>
      <c r="G24" s="140"/>
      <c r="H24" s="14"/>
    </row>
    <row r="25" spans="1:8" ht="21" customHeight="1" x14ac:dyDescent="0.25">
      <c r="A25" s="18"/>
      <c r="B25" s="9"/>
      <c r="C25" s="8"/>
      <c r="D25" s="8"/>
      <c r="E25" s="8"/>
      <c r="F25" s="141" t="str">
        <f t="shared" si="0"/>
        <v/>
      </c>
      <c r="G25" s="140"/>
      <c r="H25" s="14"/>
    </row>
    <row r="26" spans="1:8" ht="21" customHeight="1" x14ac:dyDescent="0.25">
      <c r="A26" s="18"/>
      <c r="B26" s="9"/>
      <c r="C26" s="8"/>
      <c r="D26" s="8"/>
      <c r="E26" s="8"/>
      <c r="F26" s="141" t="str">
        <f t="shared" si="0"/>
        <v/>
      </c>
      <c r="G26" s="140"/>
      <c r="H26" s="14"/>
    </row>
    <row r="27" spans="1:8" ht="21" customHeight="1" x14ac:dyDescent="0.25">
      <c r="A27" s="18"/>
      <c r="B27" s="9"/>
      <c r="C27" s="8"/>
      <c r="D27" s="8"/>
      <c r="E27" s="8"/>
      <c r="F27" s="141" t="str">
        <f t="shared" si="0"/>
        <v/>
      </c>
      <c r="G27" s="140"/>
      <c r="H27" s="14"/>
    </row>
    <row r="28" spans="1:8" ht="21" customHeight="1" x14ac:dyDescent="0.25">
      <c r="A28" s="18"/>
      <c r="B28" s="9"/>
      <c r="C28" s="8"/>
      <c r="D28" s="8"/>
      <c r="E28" s="8"/>
      <c r="F28" s="141" t="str">
        <f t="shared" si="0"/>
        <v/>
      </c>
      <c r="G28" s="140"/>
      <c r="H28" s="14"/>
    </row>
    <row r="29" spans="1:8" ht="21" customHeight="1" x14ac:dyDescent="0.25">
      <c r="A29" s="18"/>
      <c r="B29" s="9"/>
      <c r="C29" s="8"/>
      <c r="D29" s="8"/>
      <c r="E29" s="8"/>
      <c r="F29" s="141" t="str">
        <f t="shared" si="0"/>
        <v/>
      </c>
      <c r="G29" s="140"/>
      <c r="H29" s="14"/>
    </row>
    <row r="30" spans="1:8" ht="21" customHeight="1" x14ac:dyDescent="0.25">
      <c r="A30" s="18"/>
      <c r="B30" s="9"/>
      <c r="C30" s="8"/>
      <c r="D30" s="8"/>
      <c r="E30" s="8"/>
      <c r="F30" s="141" t="str">
        <f t="shared" si="0"/>
        <v/>
      </c>
      <c r="G30" s="140"/>
      <c r="H30" s="14"/>
    </row>
    <row r="31" spans="1:8" ht="21" customHeight="1" x14ac:dyDescent="0.25">
      <c r="A31" s="18"/>
      <c r="B31" s="9"/>
      <c r="C31" s="8"/>
      <c r="D31" s="8"/>
      <c r="E31" s="8"/>
      <c r="F31" s="141" t="str">
        <f t="shared" si="0"/>
        <v/>
      </c>
      <c r="G31" s="140"/>
      <c r="H31" s="14"/>
    </row>
    <row r="32" spans="1:8" ht="21" customHeight="1" x14ac:dyDescent="0.25">
      <c r="A32" s="18"/>
      <c r="B32" s="9"/>
      <c r="C32" s="8"/>
      <c r="D32" s="8"/>
      <c r="E32" s="8"/>
      <c r="F32" s="141" t="str">
        <f t="shared" si="0"/>
        <v/>
      </c>
      <c r="G32" s="140"/>
      <c r="H32" s="14"/>
    </row>
    <row r="33" spans="1:8" ht="21" customHeight="1" x14ac:dyDescent="0.25">
      <c r="A33" s="18"/>
      <c r="B33" s="9"/>
      <c r="C33" s="8"/>
      <c r="D33" s="8"/>
      <c r="E33" s="8"/>
      <c r="F33" s="141" t="str">
        <f t="shared" si="0"/>
        <v/>
      </c>
      <c r="G33" s="140"/>
      <c r="H33" s="14"/>
    </row>
    <row r="34" spans="1:8" ht="21" customHeight="1" x14ac:dyDescent="0.25">
      <c r="A34" s="18"/>
      <c r="B34" s="9"/>
      <c r="C34" s="8"/>
      <c r="D34" s="8"/>
      <c r="E34" s="8"/>
      <c r="F34" s="141" t="str">
        <f t="shared" si="0"/>
        <v/>
      </c>
      <c r="G34" s="140"/>
      <c r="H34" s="14"/>
    </row>
    <row r="35" spans="1:8" ht="21" customHeight="1" x14ac:dyDescent="0.25">
      <c r="A35" s="18"/>
      <c r="B35" s="9"/>
      <c r="C35" s="8"/>
      <c r="D35" s="8"/>
      <c r="E35" s="8"/>
      <c r="F35" s="141" t="str">
        <f t="shared" si="0"/>
        <v/>
      </c>
      <c r="G35" s="140"/>
      <c r="H35" s="14"/>
    </row>
    <row r="36" spans="1:8" x14ac:dyDescent="0.25">
      <c r="A36" s="18"/>
      <c r="B36" s="105"/>
      <c r="C36" s="95"/>
      <c r="D36" s="95"/>
      <c r="E36" s="95"/>
      <c r="F36" s="46"/>
      <c r="G36" s="47"/>
      <c r="H36" s="14"/>
    </row>
    <row r="37" spans="1:8" ht="21.6" customHeight="1" x14ac:dyDescent="0.25">
      <c r="A37" s="13" t="s">
        <v>46</v>
      </c>
      <c r="F37" s="142" t="str">
        <f>IF(SUM(F15:F35)=0,"",SUM(F15:F35))</f>
        <v/>
      </c>
      <c r="H37" s="14"/>
    </row>
    <row r="38" spans="1:8" ht="7.5" customHeight="1" x14ac:dyDescent="0.25">
      <c r="A38" s="13"/>
      <c r="B38" s="4"/>
      <c r="F38" s="4"/>
      <c r="G38" s="4"/>
      <c r="H38" s="14"/>
    </row>
    <row r="39" spans="1:8" x14ac:dyDescent="0.25">
      <c r="A39" s="13" t="s">
        <v>44</v>
      </c>
      <c r="B39" s="105"/>
      <c r="C39" s="95"/>
      <c r="D39" s="95"/>
      <c r="E39" s="16" t="s">
        <v>12</v>
      </c>
      <c r="F39" s="28" t="s">
        <v>45</v>
      </c>
      <c r="G39" s="47"/>
      <c r="H39" s="14"/>
    </row>
    <row r="40" spans="1:8" x14ac:dyDescent="0.25">
      <c r="A40" s="13"/>
      <c r="B40" s="4"/>
      <c r="E40" s="222"/>
      <c r="F40" s="224"/>
      <c r="G40" s="225"/>
      <c r="H40" s="14"/>
    </row>
    <row r="41" spans="1:8" x14ac:dyDescent="0.25">
      <c r="A41" s="18"/>
      <c r="B41" s="4"/>
      <c r="E41" s="223"/>
      <c r="F41" s="226"/>
      <c r="G41" s="227"/>
      <c r="H41" s="14"/>
    </row>
    <row r="42" spans="1:8" x14ac:dyDescent="0.25">
      <c r="A42" s="18"/>
      <c r="B42" s="228"/>
      <c r="C42" s="228"/>
      <c r="D42" s="228"/>
      <c r="E42" s="228"/>
      <c r="F42" s="228"/>
      <c r="G42" s="228"/>
      <c r="H42" s="14"/>
    </row>
    <row r="43" spans="1:8" ht="7.5" customHeight="1" x14ac:dyDescent="0.25">
      <c r="A43" s="21"/>
      <c r="B43" s="22"/>
      <c r="C43" s="22"/>
      <c r="D43" s="22"/>
      <c r="E43" s="22"/>
      <c r="F43" s="22"/>
      <c r="G43" s="22"/>
      <c r="H43" s="23"/>
    </row>
  </sheetData>
  <sheetProtection algorithmName="SHA-512" hashValue="WSpbEJcwnMaMquTW5dPsEKEBFfQZNz6oqdcbfjWiwHKKD9/6ezlUNdjWTvBfevVmGDP/vhgkJfQB2CvszyRUsA==" saltValue="Fkh8UJNPDkyzIw7mN469gA==" spinCount="100000" sheet="1" objects="1" scenarios="1" selectLockedCells="1"/>
  <mergeCells count="16">
    <mergeCell ref="E40:E41"/>
    <mergeCell ref="F40:G41"/>
    <mergeCell ref="B42:G42"/>
    <mergeCell ref="F6:G6"/>
    <mergeCell ref="B9:G9"/>
    <mergeCell ref="B10:G10"/>
    <mergeCell ref="F4:G4"/>
    <mergeCell ref="F5:G5"/>
    <mergeCell ref="B2:C2"/>
    <mergeCell ref="B7:C7"/>
    <mergeCell ref="B3:C3"/>
    <mergeCell ref="B4:C4"/>
    <mergeCell ref="B5:C5"/>
    <mergeCell ref="B6:C6"/>
    <mergeCell ref="D4:E4"/>
    <mergeCell ref="D5:E5"/>
  </mergeCells>
  <printOptions horizontalCentered="1"/>
  <pageMargins left="0.55118110236220474" right="0.47244094488188981" top="0.70866141732283472" bottom="0.51181102362204722" header="0.47244094488188981" footer="0.31496062992125984"/>
  <pageSetup paperSize="9" scale="98" fitToHeight="0" orientation="portrait" r:id="rId1"/>
  <headerFooter>
    <oddHeader xml:space="preserve">&amp;R&amp;A
</oddHeader>
    <oddFooter>&amp;L&amp;"-,Fett"&amp;8&amp;F&amp;C&amp;8 26.09.2022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FF00"/>
    <pageSetUpPr fitToPage="1"/>
  </sheetPr>
  <dimension ref="B1:E86"/>
  <sheetViews>
    <sheetView showGridLines="0" view="pageLayout" zoomScaleNormal="120" workbookViewId="0">
      <selection activeCell="B10" sqref="B10:D10"/>
    </sheetView>
  </sheetViews>
  <sheetFormatPr baseColWidth="10" defaultColWidth="11.42578125" defaultRowHeight="15" x14ac:dyDescent="0.25"/>
  <cols>
    <col min="1" max="2" width="3.140625" style="65" customWidth="1"/>
    <col min="3" max="3" width="24.5703125" style="66" customWidth="1"/>
    <col min="4" max="4" width="89.85546875" style="67" customWidth="1"/>
    <col min="5" max="5" width="3.28515625" style="65" customWidth="1"/>
    <col min="6" max="16384" width="11.42578125" style="65"/>
  </cols>
  <sheetData>
    <row r="1" spans="2:5" ht="15.75" thickBot="1" x14ac:dyDescent="0.3"/>
    <row r="2" spans="2:5" x14ac:dyDescent="0.25">
      <c r="B2" s="68"/>
      <c r="C2" s="69"/>
      <c r="D2" s="70"/>
      <c r="E2" s="71"/>
    </row>
    <row r="3" spans="2:5" s="76" customFormat="1" ht="15.75" x14ac:dyDescent="0.25">
      <c r="B3" s="72"/>
      <c r="C3" s="73" t="s">
        <v>70</v>
      </c>
      <c r="D3" s="74"/>
      <c r="E3" s="75"/>
    </row>
    <row r="4" spans="2:5" s="76" customFormat="1" x14ac:dyDescent="0.25">
      <c r="B4" s="72"/>
      <c r="C4" s="77" t="s">
        <v>71</v>
      </c>
      <c r="D4" s="74"/>
      <c r="E4" s="75"/>
    </row>
    <row r="5" spans="2:5" s="76" customFormat="1" x14ac:dyDescent="0.25">
      <c r="B5" s="72"/>
      <c r="C5" s="78" t="s">
        <v>72</v>
      </c>
      <c r="D5" s="74"/>
      <c r="E5" s="75"/>
    </row>
    <row r="6" spans="2:5" s="76" customFormat="1" ht="51.75" customHeight="1" x14ac:dyDescent="0.25">
      <c r="B6" s="72"/>
      <c r="C6" s="79" t="s">
        <v>101</v>
      </c>
      <c r="D6" s="74" t="s">
        <v>102</v>
      </c>
      <c r="E6" s="75"/>
    </row>
    <row r="7" spans="2:5" s="76" customFormat="1" ht="23.25" customHeight="1" x14ac:dyDescent="0.25">
      <c r="B7" s="72"/>
      <c r="C7" s="79" t="s">
        <v>78</v>
      </c>
      <c r="D7" s="74" t="s">
        <v>103</v>
      </c>
      <c r="E7" s="75"/>
    </row>
    <row r="8" spans="2:5" s="76" customFormat="1" ht="23.25" customHeight="1" x14ac:dyDescent="0.25">
      <c r="B8" s="72"/>
      <c r="C8" s="79" t="s">
        <v>104</v>
      </c>
      <c r="D8" s="74" t="s">
        <v>105</v>
      </c>
      <c r="E8" s="75"/>
    </row>
    <row r="9" spans="2:5" s="76" customFormat="1" ht="23.25" customHeight="1" x14ac:dyDescent="0.25">
      <c r="B9" s="72"/>
      <c r="C9" s="79" t="s">
        <v>79</v>
      </c>
      <c r="D9" s="74" t="s">
        <v>106</v>
      </c>
      <c r="E9" s="75"/>
    </row>
    <row r="10" spans="2:5" s="76" customFormat="1" ht="36" customHeight="1" x14ac:dyDescent="0.25">
      <c r="B10" s="72"/>
      <c r="C10" s="79" t="s">
        <v>80</v>
      </c>
      <c r="D10" s="74" t="s">
        <v>107</v>
      </c>
      <c r="E10" s="75"/>
    </row>
    <row r="11" spans="2:5" s="76" customFormat="1" x14ac:dyDescent="0.25">
      <c r="B11" s="72"/>
      <c r="C11" s="77" t="s">
        <v>73</v>
      </c>
      <c r="D11" s="74"/>
      <c r="E11" s="75"/>
    </row>
    <row r="12" spans="2:5" s="76" customFormat="1" ht="39" customHeight="1" x14ac:dyDescent="0.25">
      <c r="B12" s="72"/>
      <c r="C12" s="79" t="s">
        <v>77</v>
      </c>
      <c r="D12" s="74" t="s">
        <v>108</v>
      </c>
      <c r="E12" s="75"/>
    </row>
    <row r="13" spans="2:5" s="76" customFormat="1" ht="39" customHeight="1" x14ac:dyDescent="0.25">
      <c r="B13" s="72"/>
      <c r="C13" s="80" t="s">
        <v>81</v>
      </c>
      <c r="D13" s="74" t="s">
        <v>109</v>
      </c>
      <c r="E13" s="75"/>
    </row>
    <row r="14" spans="2:5" s="76" customFormat="1" ht="39" customHeight="1" x14ac:dyDescent="0.25">
      <c r="B14" s="72"/>
      <c r="C14" s="80" t="s">
        <v>82</v>
      </c>
      <c r="D14" s="74" t="s">
        <v>110</v>
      </c>
      <c r="E14" s="75"/>
    </row>
    <row r="15" spans="2:5" s="76" customFormat="1" ht="58.5" customHeight="1" x14ac:dyDescent="0.25">
      <c r="B15" s="72"/>
      <c r="C15" s="80" t="s">
        <v>81</v>
      </c>
      <c r="D15" s="74" t="s">
        <v>111</v>
      </c>
      <c r="E15" s="75"/>
    </row>
    <row r="16" spans="2:5" s="76" customFormat="1" ht="24.75" customHeight="1" x14ac:dyDescent="0.25">
      <c r="B16" s="72"/>
      <c r="C16" s="80" t="s">
        <v>83</v>
      </c>
      <c r="D16" s="74" t="s">
        <v>112</v>
      </c>
      <c r="E16" s="75"/>
    </row>
    <row r="17" spans="2:5" s="76" customFormat="1" ht="24.75" customHeight="1" x14ac:dyDescent="0.25">
      <c r="B17" s="72"/>
      <c r="C17" s="80" t="s">
        <v>84</v>
      </c>
      <c r="D17" s="74" t="s">
        <v>113</v>
      </c>
      <c r="E17" s="75"/>
    </row>
    <row r="18" spans="2:5" s="76" customFormat="1" ht="24.75" customHeight="1" x14ac:dyDescent="0.25">
      <c r="B18" s="72"/>
      <c r="C18" s="80"/>
      <c r="D18" s="74" t="s">
        <v>114</v>
      </c>
      <c r="E18" s="75"/>
    </row>
    <row r="19" spans="2:5" s="76" customFormat="1" ht="24.75" customHeight="1" x14ac:dyDescent="0.25">
      <c r="B19" s="72"/>
      <c r="C19" s="79" t="s">
        <v>115</v>
      </c>
      <c r="D19" s="74" t="s">
        <v>116</v>
      </c>
      <c r="E19" s="75"/>
    </row>
    <row r="20" spans="2:5" s="76" customFormat="1" ht="110.25" customHeight="1" x14ac:dyDescent="0.25">
      <c r="B20" s="72"/>
      <c r="C20" s="79" t="s">
        <v>100</v>
      </c>
      <c r="D20" s="74" t="s">
        <v>117</v>
      </c>
      <c r="E20" s="75"/>
    </row>
    <row r="21" spans="2:5" s="76" customFormat="1" ht="26.25" customHeight="1" x14ac:dyDescent="0.25">
      <c r="B21" s="72"/>
      <c r="C21" s="79"/>
      <c r="D21" s="163" t="s">
        <v>171</v>
      </c>
      <c r="E21" s="75"/>
    </row>
    <row r="22" spans="2:5" s="76" customFormat="1" x14ac:dyDescent="0.25">
      <c r="B22" s="72"/>
      <c r="C22" s="81" t="s">
        <v>74</v>
      </c>
      <c r="D22" s="74"/>
      <c r="E22" s="75"/>
    </row>
    <row r="23" spans="2:5" s="76" customFormat="1" ht="30" x14ac:dyDescent="0.25">
      <c r="B23" s="72"/>
      <c r="C23" s="79" t="s">
        <v>128</v>
      </c>
      <c r="D23" s="74" t="s">
        <v>118</v>
      </c>
      <c r="E23" s="75"/>
    </row>
    <row r="24" spans="2:5" s="76" customFormat="1" ht="20.25" customHeight="1" x14ac:dyDescent="0.25">
      <c r="B24" s="72"/>
      <c r="C24" s="80" t="s">
        <v>85</v>
      </c>
      <c r="D24" s="74" t="s">
        <v>119</v>
      </c>
      <c r="E24" s="75"/>
    </row>
    <row r="25" spans="2:5" s="76" customFormat="1" ht="32.25" customHeight="1" x14ac:dyDescent="0.25">
      <c r="B25" s="72"/>
      <c r="C25" s="79" t="s">
        <v>142</v>
      </c>
      <c r="D25" s="74" t="s">
        <v>143</v>
      </c>
      <c r="E25" s="75"/>
    </row>
    <row r="26" spans="2:5" s="76" customFormat="1" ht="30" x14ac:dyDescent="0.25">
      <c r="B26" s="72"/>
      <c r="C26" s="79" t="s">
        <v>98</v>
      </c>
      <c r="D26" s="74" t="s">
        <v>125</v>
      </c>
      <c r="E26" s="75"/>
    </row>
    <row r="27" spans="2:5" s="76" customFormat="1" x14ac:dyDescent="0.25">
      <c r="B27" s="72"/>
      <c r="C27" s="79" t="s">
        <v>63</v>
      </c>
      <c r="D27" s="74" t="s">
        <v>126</v>
      </c>
      <c r="E27" s="75"/>
    </row>
    <row r="28" spans="2:5" s="76" customFormat="1" ht="30" x14ac:dyDescent="0.25">
      <c r="B28" s="72"/>
      <c r="C28" s="80" t="s">
        <v>86</v>
      </c>
      <c r="D28" s="74" t="s">
        <v>120</v>
      </c>
      <c r="E28" s="75"/>
    </row>
    <row r="29" spans="2:5" s="76" customFormat="1" x14ac:dyDescent="0.25">
      <c r="B29" s="72"/>
      <c r="C29" s="77" t="s">
        <v>75</v>
      </c>
      <c r="D29" s="74"/>
      <c r="E29" s="75"/>
    </row>
    <row r="30" spans="2:5" s="76" customFormat="1" ht="36.75" customHeight="1" x14ac:dyDescent="0.25">
      <c r="B30" s="72"/>
      <c r="C30" s="229" t="s">
        <v>121</v>
      </c>
      <c r="D30" s="229"/>
      <c r="E30" s="75"/>
    </row>
    <row r="31" spans="2:5" s="76" customFormat="1" x14ac:dyDescent="0.25">
      <c r="B31" s="72"/>
      <c r="C31" s="77" t="s">
        <v>76</v>
      </c>
      <c r="D31" s="74"/>
      <c r="E31" s="75"/>
    </row>
    <row r="32" spans="2:5" s="76" customFormat="1" ht="35.25" customHeight="1" x14ac:dyDescent="0.25">
      <c r="B32" s="72"/>
      <c r="C32" s="229" t="s">
        <v>122</v>
      </c>
      <c r="D32" s="230"/>
      <c r="E32" s="75"/>
    </row>
    <row r="33" spans="2:5" x14ac:dyDescent="0.25">
      <c r="B33" s="82"/>
      <c r="C33" s="83" t="s">
        <v>87</v>
      </c>
      <c r="E33" s="84"/>
    </row>
    <row r="34" spans="2:5" x14ac:dyDescent="0.25">
      <c r="B34" s="82"/>
      <c r="C34" s="79" t="s">
        <v>88</v>
      </c>
      <c r="D34" s="85" t="s">
        <v>89</v>
      </c>
      <c r="E34" s="84"/>
    </row>
    <row r="35" spans="2:5" ht="30" x14ac:dyDescent="0.25">
      <c r="B35" s="82"/>
      <c r="C35" s="79" t="s">
        <v>90</v>
      </c>
      <c r="D35" s="85" t="s">
        <v>91</v>
      </c>
      <c r="E35" s="84"/>
    </row>
    <row r="36" spans="2:5" x14ac:dyDescent="0.25">
      <c r="B36" s="82"/>
      <c r="C36" s="79" t="s">
        <v>92</v>
      </c>
      <c r="D36" s="85" t="s">
        <v>93</v>
      </c>
      <c r="E36" s="84"/>
    </row>
    <row r="37" spans="2:5" ht="36" customHeight="1" x14ac:dyDescent="0.25">
      <c r="B37" s="82"/>
      <c r="C37" s="79" t="s">
        <v>94</v>
      </c>
      <c r="D37" s="85" t="s">
        <v>95</v>
      </c>
      <c r="E37" s="84"/>
    </row>
    <row r="38" spans="2:5" ht="15.75" customHeight="1" x14ac:dyDescent="0.25">
      <c r="B38" s="82"/>
      <c r="C38" s="79" t="s">
        <v>144</v>
      </c>
      <c r="D38" s="85" t="s">
        <v>146</v>
      </c>
      <c r="E38" s="84"/>
    </row>
    <row r="39" spans="2:5" ht="45" x14ac:dyDescent="0.25">
      <c r="B39" s="82"/>
      <c r="C39" s="79" t="s">
        <v>145</v>
      </c>
      <c r="D39" s="85" t="s">
        <v>147</v>
      </c>
      <c r="E39" s="84"/>
    </row>
    <row r="40" spans="2:5" x14ac:dyDescent="0.25">
      <c r="B40" s="82"/>
      <c r="C40" s="79"/>
      <c r="D40" s="85"/>
      <c r="E40" s="84"/>
    </row>
    <row r="41" spans="2:5" x14ac:dyDescent="0.25">
      <c r="B41" s="82"/>
      <c r="C41" s="83" t="s">
        <v>129</v>
      </c>
      <c r="D41" s="85"/>
      <c r="E41" s="84"/>
    </row>
    <row r="42" spans="2:5" x14ac:dyDescent="0.25">
      <c r="B42" s="82"/>
      <c r="C42" s="124" t="s">
        <v>130</v>
      </c>
      <c r="D42" s="85"/>
      <c r="E42" s="84"/>
    </row>
    <row r="43" spans="2:5" x14ac:dyDescent="0.25">
      <c r="B43" s="82"/>
      <c r="C43" s="124" t="s">
        <v>131</v>
      </c>
      <c r="D43" s="85"/>
      <c r="E43" s="84"/>
    </row>
    <row r="44" spans="2:5" x14ac:dyDescent="0.25">
      <c r="B44" s="82"/>
      <c r="C44" s="124"/>
      <c r="D44" s="85"/>
      <c r="E44" s="84"/>
    </row>
    <row r="45" spans="2:5" x14ac:dyDescent="0.25">
      <c r="B45" s="82"/>
      <c r="C45" s="124"/>
      <c r="D45" s="85"/>
      <c r="E45" s="84"/>
    </row>
    <row r="46" spans="2:5" x14ac:dyDescent="0.25">
      <c r="B46" s="82"/>
      <c r="C46" s="124"/>
      <c r="D46" s="85"/>
      <c r="E46" s="84"/>
    </row>
    <row r="47" spans="2:5" x14ac:dyDescent="0.25">
      <c r="B47" s="82"/>
      <c r="C47" s="124"/>
      <c r="D47" s="85"/>
      <c r="E47" s="84"/>
    </row>
    <row r="48" spans="2:5" x14ac:dyDescent="0.25">
      <c r="B48" s="82"/>
      <c r="C48" s="124"/>
      <c r="D48" s="85"/>
      <c r="E48" s="84"/>
    </row>
    <row r="49" spans="2:5" x14ac:dyDescent="0.25">
      <c r="B49" s="82"/>
      <c r="C49" s="124"/>
      <c r="D49" s="85"/>
      <c r="E49" s="84"/>
    </row>
    <row r="50" spans="2:5" x14ac:dyDescent="0.25">
      <c r="B50" s="82"/>
      <c r="C50" s="124"/>
      <c r="D50" s="85"/>
      <c r="E50" s="84"/>
    </row>
    <row r="51" spans="2:5" x14ac:dyDescent="0.25">
      <c r="B51" s="82"/>
      <c r="C51" s="124"/>
      <c r="D51" s="85"/>
      <c r="E51" s="84"/>
    </row>
    <row r="52" spans="2:5" x14ac:dyDescent="0.25">
      <c r="B52" s="82"/>
      <c r="C52" s="124"/>
      <c r="D52" s="85"/>
      <c r="E52" s="84"/>
    </row>
    <row r="53" spans="2:5" x14ac:dyDescent="0.25">
      <c r="B53" s="82"/>
      <c r="C53" s="124"/>
      <c r="D53" s="85"/>
      <c r="E53" s="84"/>
    </row>
    <row r="54" spans="2:5" x14ac:dyDescent="0.25">
      <c r="B54" s="82"/>
      <c r="C54" s="124"/>
      <c r="D54" s="85"/>
      <c r="E54" s="84"/>
    </row>
    <row r="55" spans="2:5" x14ac:dyDescent="0.25">
      <c r="B55" s="82"/>
      <c r="C55" s="124"/>
      <c r="D55" s="85"/>
      <c r="E55" s="84"/>
    </row>
    <row r="56" spans="2:5" x14ac:dyDescent="0.25">
      <c r="B56" s="82"/>
      <c r="C56" s="124"/>
      <c r="D56" s="85"/>
      <c r="E56" s="84"/>
    </row>
    <row r="57" spans="2:5" x14ac:dyDescent="0.25">
      <c r="B57" s="82"/>
      <c r="C57" s="124"/>
      <c r="D57" s="85"/>
      <c r="E57" s="84"/>
    </row>
    <row r="58" spans="2:5" x14ac:dyDescent="0.25">
      <c r="B58" s="82"/>
      <c r="C58" s="124"/>
      <c r="D58" s="85"/>
      <c r="E58" s="84"/>
    </row>
    <row r="59" spans="2:5" x14ac:dyDescent="0.25">
      <c r="B59" s="82"/>
      <c r="C59" s="124"/>
      <c r="D59" s="85"/>
      <c r="E59" s="84"/>
    </row>
    <row r="60" spans="2:5" x14ac:dyDescent="0.25">
      <c r="B60" s="82"/>
      <c r="C60" s="124"/>
      <c r="D60" s="85"/>
      <c r="E60" s="84"/>
    </row>
    <row r="61" spans="2:5" x14ac:dyDescent="0.25">
      <c r="B61" s="82"/>
      <c r="C61" s="124"/>
      <c r="D61" s="85"/>
      <c r="E61" s="84"/>
    </row>
    <row r="62" spans="2:5" x14ac:dyDescent="0.25">
      <c r="B62" s="82"/>
      <c r="C62" s="124"/>
      <c r="D62" s="85"/>
      <c r="E62" s="84"/>
    </row>
    <row r="63" spans="2:5" x14ac:dyDescent="0.25">
      <c r="B63" s="82"/>
      <c r="C63" s="124"/>
      <c r="D63" s="85"/>
      <c r="E63" s="84"/>
    </row>
    <row r="64" spans="2:5" x14ac:dyDescent="0.25">
      <c r="B64" s="82"/>
      <c r="C64" s="124"/>
      <c r="D64" s="85"/>
      <c r="E64" s="84"/>
    </row>
    <row r="65" spans="2:5" x14ac:dyDescent="0.25">
      <c r="B65" s="82"/>
      <c r="C65" s="124"/>
      <c r="D65" s="85"/>
      <c r="E65" s="84"/>
    </row>
    <row r="66" spans="2:5" x14ac:dyDescent="0.25">
      <c r="B66" s="82"/>
      <c r="C66" s="124"/>
      <c r="D66" s="85"/>
      <c r="E66" s="84"/>
    </row>
    <row r="67" spans="2:5" x14ac:dyDescent="0.25">
      <c r="B67" s="82"/>
      <c r="C67" s="124"/>
      <c r="D67" s="85"/>
      <c r="E67" s="84"/>
    </row>
    <row r="68" spans="2:5" x14ac:dyDescent="0.25">
      <c r="B68" s="82"/>
      <c r="C68" s="124"/>
      <c r="D68" s="85"/>
      <c r="E68" s="84"/>
    </row>
    <row r="69" spans="2:5" x14ac:dyDescent="0.25">
      <c r="B69" s="82"/>
      <c r="C69" s="124"/>
      <c r="D69" s="85"/>
      <c r="E69" s="84"/>
    </row>
    <row r="70" spans="2:5" x14ac:dyDescent="0.25">
      <c r="B70" s="82"/>
      <c r="C70" s="124"/>
      <c r="D70" s="85"/>
      <c r="E70" s="84"/>
    </row>
    <row r="71" spans="2:5" x14ac:dyDescent="0.25">
      <c r="B71" s="82"/>
      <c r="C71" s="124"/>
      <c r="D71" s="85"/>
      <c r="E71" s="84"/>
    </row>
    <row r="72" spans="2:5" x14ac:dyDescent="0.25">
      <c r="B72" s="82"/>
      <c r="C72" s="124"/>
      <c r="D72" s="85"/>
      <c r="E72" s="84"/>
    </row>
    <row r="73" spans="2:5" x14ac:dyDescent="0.25">
      <c r="B73" s="82"/>
      <c r="C73" s="124"/>
      <c r="D73" s="85"/>
      <c r="E73" s="84"/>
    </row>
    <row r="74" spans="2:5" x14ac:dyDescent="0.25">
      <c r="B74" s="82"/>
      <c r="C74" s="124"/>
      <c r="D74" s="85"/>
      <c r="E74" s="84"/>
    </row>
    <row r="75" spans="2:5" x14ac:dyDescent="0.25">
      <c r="B75" s="82"/>
      <c r="C75" s="124"/>
      <c r="D75" s="85"/>
      <c r="E75" s="84"/>
    </row>
    <row r="76" spans="2:5" x14ac:dyDescent="0.25">
      <c r="B76" s="82"/>
      <c r="C76" s="124"/>
      <c r="D76" s="85"/>
      <c r="E76" s="84"/>
    </row>
    <row r="77" spans="2:5" x14ac:dyDescent="0.25">
      <c r="B77" s="82"/>
      <c r="C77" s="124"/>
      <c r="D77" s="85"/>
      <c r="E77" s="84"/>
    </row>
    <row r="78" spans="2:5" x14ac:dyDescent="0.25">
      <c r="B78" s="82"/>
      <c r="C78" s="124"/>
      <c r="D78" s="85"/>
      <c r="E78" s="84"/>
    </row>
    <row r="79" spans="2:5" x14ac:dyDescent="0.25">
      <c r="B79" s="82"/>
      <c r="C79" s="124"/>
      <c r="D79" s="85"/>
      <c r="E79" s="84"/>
    </row>
    <row r="80" spans="2:5" x14ac:dyDescent="0.25">
      <c r="B80" s="82"/>
      <c r="C80" s="124"/>
      <c r="D80" s="85"/>
      <c r="E80" s="84"/>
    </row>
    <row r="81" spans="2:5" x14ac:dyDescent="0.25">
      <c r="B81" s="82"/>
      <c r="C81" s="124"/>
      <c r="D81" s="85"/>
      <c r="E81" s="84"/>
    </row>
    <row r="82" spans="2:5" x14ac:dyDescent="0.25">
      <c r="B82" s="82"/>
      <c r="C82" s="124"/>
      <c r="D82" s="85"/>
      <c r="E82" s="84"/>
    </row>
    <row r="83" spans="2:5" x14ac:dyDescent="0.25">
      <c r="B83" s="82"/>
      <c r="C83" s="124"/>
      <c r="D83" s="85"/>
      <c r="E83" s="84"/>
    </row>
    <row r="84" spans="2:5" x14ac:dyDescent="0.25">
      <c r="B84" s="82"/>
      <c r="C84" s="124"/>
      <c r="D84" s="85"/>
      <c r="E84" s="84"/>
    </row>
    <row r="85" spans="2:5" x14ac:dyDescent="0.25">
      <c r="B85" s="82"/>
      <c r="C85" s="124"/>
      <c r="D85" s="85"/>
      <c r="E85" s="84"/>
    </row>
    <row r="86" spans="2:5" ht="15.75" thickBot="1" x14ac:dyDescent="0.3">
      <c r="B86" s="86"/>
      <c r="C86" s="87"/>
      <c r="D86" s="88"/>
      <c r="E86" s="89"/>
    </row>
  </sheetData>
  <sheetProtection algorithmName="SHA-512" hashValue="3Y4oxn0Xh0P4XCadOPtij50u1geqgq0EEAGfykAFsOxIJYSYvXZsq7rIED86yAytYJVmHcv+/GXYCtBhJU7/QQ==" saltValue="1GYXxj27P4ZhKu4WMiMeiQ==" spinCount="100000" sheet="1" objects="1" scenarios="1" selectLockedCells="1" selectUnlockedCells="1"/>
  <mergeCells count="2">
    <mergeCell ref="C30:D30"/>
    <mergeCell ref="C32:D32"/>
  </mergeCells>
  <hyperlinks>
    <hyperlink ref="D21" r:id="rId1"/>
  </hyperlinks>
  <printOptions horizontalCentered="1"/>
  <pageMargins left="0.55118110236220474" right="0.47244094488188981" top="0.70866141732283472" bottom="0.51181102362204722" header="0.47244094488188981" footer="0.31496062992125984"/>
  <pageSetup paperSize="9" scale="78" fitToHeight="0" orientation="portrait" r:id="rId2"/>
  <headerFooter>
    <oddHeader xml:space="preserve">&amp;R&amp;A
</oddHeader>
    <oddFooter>&amp;L&amp;"-,Fett"&amp;8&amp;F&amp;C&amp;8 26.09.2022</oddFooter>
  </headerFooter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workbookViewId="0">
      <selection activeCell="D15" sqref="D15"/>
    </sheetView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pageSetUpPr fitToPage="1"/>
  </sheetPr>
  <dimension ref="A1:E29"/>
  <sheetViews>
    <sheetView topLeftCell="A16" workbookViewId="0">
      <selection activeCell="A28" sqref="A28"/>
    </sheetView>
  </sheetViews>
  <sheetFormatPr baseColWidth="10" defaultRowHeight="15" x14ac:dyDescent="0.25"/>
  <cols>
    <col min="1" max="1" width="23" customWidth="1"/>
    <col min="5" max="5" width="21.28515625" customWidth="1"/>
  </cols>
  <sheetData>
    <row r="1" spans="1:5" x14ac:dyDescent="0.25">
      <c r="A1" t="s">
        <v>16</v>
      </c>
      <c r="E1" t="s">
        <v>57</v>
      </c>
    </row>
    <row r="2" spans="1:5" x14ac:dyDescent="0.25">
      <c r="A2" t="s">
        <v>64</v>
      </c>
      <c r="E2" t="s">
        <v>148</v>
      </c>
    </row>
    <row r="3" spans="1:5" x14ac:dyDescent="0.25">
      <c r="A3" t="s">
        <v>65</v>
      </c>
      <c r="E3" t="s">
        <v>149</v>
      </c>
    </row>
    <row r="4" spans="1:5" x14ac:dyDescent="0.25">
      <c r="A4" t="s">
        <v>66</v>
      </c>
      <c r="E4" t="s">
        <v>58</v>
      </c>
    </row>
    <row r="5" spans="1:5" x14ac:dyDescent="0.25">
      <c r="A5" t="s">
        <v>17</v>
      </c>
      <c r="E5" t="s">
        <v>60</v>
      </c>
    </row>
    <row r="6" spans="1:5" x14ac:dyDescent="0.25">
      <c r="A6" t="s">
        <v>59</v>
      </c>
      <c r="E6" t="s">
        <v>63</v>
      </c>
    </row>
    <row r="10" spans="1:5" x14ac:dyDescent="0.25">
      <c r="A10" s="110" t="s">
        <v>124</v>
      </c>
      <c r="E10" t="s">
        <v>132</v>
      </c>
    </row>
    <row r="11" spans="1:5" x14ac:dyDescent="0.25">
      <c r="E11" t="s">
        <v>156</v>
      </c>
    </row>
    <row r="12" spans="1:5" x14ac:dyDescent="0.25">
      <c r="A12" t="s">
        <v>96</v>
      </c>
      <c r="B12">
        <v>120</v>
      </c>
      <c r="E12" t="s">
        <v>157</v>
      </c>
    </row>
    <row r="13" spans="1:5" x14ac:dyDescent="0.25">
      <c r="A13" s="115" t="s">
        <v>127</v>
      </c>
      <c r="B13">
        <v>95</v>
      </c>
    </row>
    <row r="15" spans="1:5" x14ac:dyDescent="0.25">
      <c r="A15" s="173" t="s">
        <v>181</v>
      </c>
      <c r="B15" s="174">
        <v>0.33333333333333331</v>
      </c>
      <c r="C15" s="175"/>
      <c r="D15" s="175"/>
    </row>
    <row r="16" spans="1:5" x14ac:dyDescent="0.25">
      <c r="A16" s="175"/>
      <c r="B16" s="175"/>
      <c r="C16" s="175"/>
      <c r="D16" s="175"/>
    </row>
    <row r="17" spans="1:4" x14ac:dyDescent="0.25">
      <c r="A17" s="174">
        <f>SUMIF('Honorar Reisezeit Wartezeit'!B15:B25,VLOOKUP('Honorar Reisezeit Wartezeit'!B15,Honorar!B17:B44,1,0),'Honorar Reisezeit Wartezeit'!F15:F25)</f>
        <v>0</v>
      </c>
      <c r="B17" s="175"/>
      <c r="C17" s="175"/>
      <c r="D17" s="175"/>
    </row>
    <row r="18" spans="1:4" x14ac:dyDescent="0.25">
      <c r="A18" s="174">
        <f>SUMIF(Honorar!B17:B44,VLOOKUP('Honorar Reisezeit Wartezeit'!B15,Honorar!B17:B44,1,0),Honorar!F17:F44)</f>
        <v>0</v>
      </c>
      <c r="B18" s="175"/>
      <c r="C18" s="175"/>
      <c r="D18" s="175"/>
    </row>
    <row r="19" spans="1:4" x14ac:dyDescent="0.25">
      <c r="A19" s="174">
        <f>IF(A18&gt;B15,A17/4,B15-A18+(A17-(B15-A18))/4)</f>
        <v>0.25</v>
      </c>
      <c r="B19" s="174">
        <f>IF(SUMIF(Honorar!B17:B44,VLOOKUP('Honorar Reisezeit Wartezeit'!B15,Honorar!B17:B44,1,0),Honorar!F17:F44)&gt;B15,SUMIF('Honorar Reisezeit Wartezeit'!B15:B25,VLOOKUP('Honorar Reisezeit Wartezeit'!B15,Honorar!B17:B44,1,0),'Honorar Reisezeit Wartezeit'!F15:F25)/4,B15-SUMIF(Honorar!B17:B44,VLOOKUP('Honorar Reisezeit Wartezeit'!B15,Honorar!B17:B44,1,0),Honorar!F17:F44)+(SUMIF('Honorar Reisezeit Wartezeit'!B15:B25,VLOOKUP('Honorar Reisezeit Wartezeit'!B15,Honorar!B17:B44,1,0),'Honorar Reisezeit Wartezeit'!F15:F25)-(B15-SUMIF(Honorar!B17:B44,VLOOKUP('Honorar Reisezeit Wartezeit'!B15,Honorar!B17:B44,1,0),Honorar!F17:F44)))/4)</f>
        <v>0.25</v>
      </c>
      <c r="C19" s="175"/>
      <c r="D19" s="175"/>
    </row>
    <row r="20" spans="1:4" x14ac:dyDescent="0.25">
      <c r="A20" s="174">
        <f>IF(SUMIF(Honorar!B17:B44,VLOOKUP('Honorar Reisezeit Wartezeit'!B15,Honorar!B17:B44,1,0),Honorar!F17:F44)=0,IF(('Honorar Reisezeit Wartezeit'!D15-'Honorar Reisezeit Wartezeit'!C15-'Honorar Reisezeit Wartezeit'!E15)&gt;B15,B15+((('Honorar Reisezeit Wartezeit'!D15-'Honorar Reisezeit Wartezeit'!C15-'Honorar Reisezeit Wartezeit'!E15))-B15)/4,(('Honorar Reisezeit Wartezeit'!D15-'Honorar Reisezeit Wartezeit'!C15-'Honorar Reisezeit Wartezeit'!E15))))</f>
        <v>0</v>
      </c>
      <c r="B20" s="175"/>
      <c r="C20" s="175"/>
      <c r="D20" s="175"/>
    </row>
    <row r="21" spans="1:4" x14ac:dyDescent="0.25">
      <c r="A21" s="175"/>
      <c r="B21" s="175"/>
      <c r="C21" s="175"/>
      <c r="D21" s="175"/>
    </row>
    <row r="22" spans="1:4" x14ac:dyDescent="0.25">
      <c r="A22" s="175"/>
      <c r="B22" s="175"/>
      <c r="C22" s="175"/>
      <c r="D22" s="175"/>
    </row>
    <row r="23" spans="1:4" x14ac:dyDescent="0.25">
      <c r="A23" s="175" t="b">
        <f>EXACT(A28,A27)</f>
        <v>1</v>
      </c>
      <c r="B23" s="175"/>
      <c r="C23" s="175">
        <v>3</v>
      </c>
      <c r="D23" s="175"/>
    </row>
    <row r="24" spans="1:4" x14ac:dyDescent="0.25">
      <c r="A24" s="175">
        <v>5</v>
      </c>
      <c r="B24" s="175"/>
      <c r="C24" s="175">
        <v>4</v>
      </c>
      <c r="D24" s="175">
        <f>IF(A24=A23,0,A19)</f>
        <v>0.25</v>
      </c>
    </row>
    <row r="25" spans="1:4" x14ac:dyDescent="0.25">
      <c r="A25" s="175">
        <v>4</v>
      </c>
      <c r="B25" s="175"/>
      <c r="C25" s="175">
        <v>4</v>
      </c>
      <c r="D25" s="175"/>
    </row>
    <row r="26" spans="1:4" x14ac:dyDescent="0.25">
      <c r="A26" s="175">
        <v>3</v>
      </c>
      <c r="B26" s="175"/>
      <c r="C26" s="175">
        <v>6</v>
      </c>
      <c r="D26" s="175">
        <f>COUNT(A23:A29)</f>
        <v>6</v>
      </c>
    </row>
    <row r="27" spans="1:4" x14ac:dyDescent="0.25">
      <c r="A27" s="175">
        <v>5</v>
      </c>
      <c r="B27" s="175"/>
      <c r="C27" s="175">
        <v>3</v>
      </c>
      <c r="D27" s="175">
        <f>SUM(C27)</f>
        <v>3</v>
      </c>
    </row>
    <row r="28" spans="1:4" x14ac:dyDescent="0.25">
      <c r="A28" s="175">
        <v>5</v>
      </c>
      <c r="B28" s="175"/>
      <c r="C28" s="175">
        <v>3</v>
      </c>
      <c r="D28" s="175"/>
    </row>
    <row r="29" spans="1:4" x14ac:dyDescent="0.25">
      <c r="A29" s="175">
        <v>1</v>
      </c>
      <c r="B29" s="175"/>
      <c r="C29" s="175">
        <v>3</v>
      </c>
      <c r="D29" s="175"/>
    </row>
  </sheetData>
  <printOptions horizontalCentered="1"/>
  <pageMargins left="0.55118110236220474" right="0.47244094488188981" top="0.70866141732283472" bottom="0.51181102362204722" header="0.47244094488188981" footer="0.31496062992125984"/>
  <pageSetup paperSize="9" orientation="portrait" r:id="rId1"/>
  <headerFooter>
    <oddHeader xml:space="preserve">&amp;R&amp;A
</oddHeader>
    <oddFooter>&amp;L&amp;"-,Fett"&amp;8&amp;F / Rev. 1.2 / 22.11.2021&amp;R&amp;8Deutsche Akkreditierungsstelle GmbH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10</vt:i4>
      </vt:variant>
    </vt:vector>
  </HeadingPairs>
  <TitlesOfParts>
    <vt:vector size="19" baseType="lpstr">
      <vt:lpstr>Deckblatt - Zusammenfassung</vt:lpstr>
      <vt:lpstr>Honorar</vt:lpstr>
      <vt:lpstr>Honorar Reisezeit Wartezeit</vt:lpstr>
      <vt:lpstr>Reisekosten</vt:lpstr>
      <vt:lpstr>Reisekosten 16- 5</vt:lpstr>
      <vt:lpstr>Stundenzettel Begutachtung</vt:lpstr>
      <vt:lpstr>Hinweise zum Ausfüllen</vt:lpstr>
      <vt:lpstr>Tabelle3</vt:lpstr>
      <vt:lpstr>Tabelle1</vt:lpstr>
      <vt:lpstr>Arbeitsschritte</vt:lpstr>
      <vt:lpstr>'Deckblatt - Zusammenfassung'!Druckbereich</vt:lpstr>
      <vt:lpstr>'Hinweise zum Ausfüllen'!Druckbereich</vt:lpstr>
      <vt:lpstr>'Honorar Reisezeit Wartezeit'!Druckbereich</vt:lpstr>
      <vt:lpstr>Reisekosten!Druckbereich</vt:lpstr>
      <vt:lpstr>'Reisekosten 16- 5'!Druckbereich</vt:lpstr>
      <vt:lpstr>'Stundenzettel Begutachtung'!Druckbereich</vt:lpstr>
      <vt:lpstr>Rechnungstyp</vt:lpstr>
      <vt:lpstr>Reiseabschnitt</vt:lpstr>
      <vt:lpstr>Reiseabschnitte</vt:lpstr>
    </vt:vector>
  </TitlesOfParts>
  <Company>Deutsche Akkreditierungsstelle GmbH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lipper</dc:creator>
  <cp:lastModifiedBy>Deutsche Akkreditierungsstelle GmbH</cp:lastModifiedBy>
  <cp:lastPrinted>2022-09-26T10:09:24Z</cp:lastPrinted>
  <dcterms:created xsi:type="dcterms:W3CDTF">2014-01-08T16:11:04Z</dcterms:created>
  <dcterms:modified xsi:type="dcterms:W3CDTF">2022-09-26T10:11:53Z</dcterms:modified>
</cp:coreProperties>
</file>